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lpe d'Huez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'Alpe d''Huez'!$D$55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hs1" localSheetId="0" hidden="1">'Alpe d''Huez'!$E$55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<sst xmlns="http://schemas.openxmlformats.org/spreadsheetml/2006/main" count="48" uniqueCount="48">
  <si>
    <t>Hoogteverschil (m)</t>
  </si>
  <si>
    <t>Vw(ind)</t>
  </si>
  <si>
    <t>Afstand (km)</t>
  </si>
  <si>
    <t>Cw*A</t>
  </si>
  <si>
    <t>Tijd (min)</t>
  </si>
  <si>
    <t>Ro</t>
  </si>
  <si>
    <t>Massa fiets (kg)</t>
  </si>
  <si>
    <t>Cf</t>
  </si>
  <si>
    <t>Massa renner (kg)</t>
  </si>
  <si>
    <t>Cm</t>
  </si>
  <si>
    <t>g</t>
  </si>
  <si>
    <t>Rijsnelheid (km/u)</t>
  </si>
  <si>
    <t>Stijgingspercentage</t>
  </si>
  <si>
    <t>Stijgsnelheid (m/u)</t>
  </si>
  <si>
    <t>Hellingshoek</t>
  </si>
  <si>
    <t>Rolweerstand</t>
  </si>
  <si>
    <t>Vermogen</t>
  </si>
  <si>
    <t>Hellingsweerstand</t>
  </si>
  <si>
    <t>Luchtweerstand</t>
  </si>
  <si>
    <t>Mech. Weerstand</t>
  </si>
  <si>
    <t>Fietsweerstand</t>
  </si>
  <si>
    <t>Totale arbeid</t>
  </si>
  <si>
    <t>m/s</t>
  </si>
  <si>
    <t>Rolweerstand (W)</t>
  </si>
  <si>
    <t>Luchtweerstand (W)</t>
  </si>
  <si>
    <t>Hellingsweerstand (W)</t>
  </si>
  <si>
    <t>Mech. Weerstand (W)</t>
  </si>
  <si>
    <t>Totale vermogen (W)</t>
  </si>
  <si>
    <t>Rad</t>
  </si>
  <si>
    <t>Watt/kg</t>
  </si>
  <si>
    <t>wielomtrek</t>
  </si>
  <si>
    <t>cum. Afstand</t>
  </si>
  <si>
    <t>(voorblad)</t>
  </si>
  <si>
    <t>(cassette)</t>
  </si>
  <si>
    <t>cum. Tijd</t>
  </si>
  <si>
    <t>Gewicht</t>
  </si>
  <si>
    <t>Gewicht fiets</t>
  </si>
  <si>
    <t>Wielomtrek</t>
  </si>
  <si>
    <t>Hoogte</t>
  </si>
  <si>
    <t>gem.</t>
  </si>
  <si>
    <t>min</t>
  </si>
  <si>
    <t>km/h</t>
  </si>
  <si>
    <t>gebaseerd op een klim van 13,5 km, 1070hm</t>
  </si>
  <si>
    <t>eindtijd</t>
  </si>
  <si>
    <t>stijging</t>
  </si>
  <si>
    <t>hm/u</t>
  </si>
  <si>
    <t>De grijs gekleurde cellen zijn aan te passen</t>
  </si>
  <si>
    <t>Favoriete cadans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</si>
</sst>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1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3" fillId="0" borderId="0" xfId="58" applyFont="1" applyBorder="1">
      <alignment/>
      <protection/>
    </xf>
    <xf numFmtId="1" fontId="2" fillId="0" borderId="0" xfId="58" applyNumberFormat="1" applyFont="1" applyBorder="1">
      <alignment/>
      <protection/>
    </xf>
    <xf numFmtId="2" fontId="2" fillId="0" borderId="0" xfId="58" applyNumberFormat="1" applyFont="1" applyBorder="1">
      <alignment/>
      <protection/>
    </xf>
    <xf numFmtId="1" fontId="4" fillId="0" borderId="0" xfId="0" applyNumberFormat="1" applyFont="1" applyAlignment="1">
      <alignment/>
    </xf>
    <xf numFmtId="172" fontId="2" fillId="0" borderId="0" xfId="58" applyNumberFormat="1" applyFont="1" applyFill="1" applyBorder="1" applyAlignment="1">
      <alignment horizontal="right"/>
      <protection/>
    </xf>
    <xf numFmtId="172" fontId="2" fillId="0" borderId="0" xfId="58" applyNumberFormat="1" applyFont="1" applyFill="1" applyBorder="1">
      <alignment/>
      <protection/>
    </xf>
    <xf numFmtId="172" fontId="5" fillId="0" borderId="0" xfId="58" applyNumberFormat="1" applyFont="1" applyFill="1" applyBorder="1">
      <alignment/>
      <protection/>
    </xf>
    <xf numFmtId="1" fontId="2" fillId="0" borderId="0" xfId="58" applyNumberFormat="1" applyFont="1" applyFill="1" applyBorder="1">
      <alignment/>
      <protection/>
    </xf>
    <xf numFmtId="172" fontId="3" fillId="0" borderId="0" xfId="58" applyNumberFormat="1" applyFont="1" applyFill="1" applyBorder="1">
      <alignment/>
      <protection/>
    </xf>
    <xf numFmtId="0" fontId="3" fillId="0" borderId="0" xfId="58" applyFont="1" applyFill="1" applyBorder="1">
      <alignment/>
      <protection/>
    </xf>
    <xf numFmtId="172" fontId="6" fillId="0" borderId="0" xfId="58" applyNumberFormat="1" applyFont="1" applyFill="1" applyBorder="1">
      <alignment/>
      <protection/>
    </xf>
    <xf numFmtId="0" fontId="2" fillId="33" borderId="0" xfId="58" applyFont="1" applyFill="1" applyBorder="1" applyProtection="1">
      <alignment/>
      <protection locked="0"/>
    </xf>
    <xf numFmtId="2" fontId="2" fillId="0" borderId="0" xfId="58" applyNumberFormat="1" applyFont="1" applyFill="1" applyBorder="1">
      <alignment/>
      <protection/>
    </xf>
    <xf numFmtId="0" fontId="2" fillId="33" borderId="10" xfId="58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weerstand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8" zoomScaleNormal="88" zoomScalePageLayoutView="0" workbookViewId="0" topLeftCell="A1">
      <selection activeCell="A15" sqref="A15"/>
    </sheetView>
  </sheetViews>
  <sheetFormatPr defaultColWidth="10.00390625" defaultRowHeight="15"/>
  <cols>
    <col min="1" max="1" width="19.421875" style="1" bestFit="1" customWidth="1"/>
    <col min="2" max="2" width="9.57421875" style="2" bestFit="1" customWidth="1"/>
    <col min="3" max="11" width="6.57421875" style="2" customWidth="1"/>
    <col min="12" max="28" width="6.57421875" style="1" customWidth="1"/>
    <col min="29" max="16384" width="10.00390625" style="1" customWidth="1"/>
  </cols>
  <sheetData>
    <row r="1" ht="12">
      <c r="A1" s="1" t="s">
        <v>46</v>
      </c>
    </row>
    <row r="3" spans="1:6" ht="12">
      <c r="A3" s="3" t="s">
        <v>16</v>
      </c>
      <c r="B3" s="14">
        <v>336</v>
      </c>
      <c r="D3" s="2" t="s">
        <v>43</v>
      </c>
      <c r="E3" s="15">
        <f>AB22</f>
        <v>48.469214776809956</v>
      </c>
      <c r="F3" s="2" t="s">
        <v>40</v>
      </c>
    </row>
    <row r="4" spans="1:6" ht="12">
      <c r="A4" s="3" t="s">
        <v>47</v>
      </c>
      <c r="B4" s="14">
        <v>85</v>
      </c>
      <c r="D4" s="2" t="s">
        <v>39</v>
      </c>
      <c r="E4" s="2">
        <f>AB23/AB22*60</f>
        <v>16.711638588119726</v>
      </c>
      <c r="F4" s="2" t="s">
        <v>41</v>
      </c>
    </row>
    <row r="5" spans="1:6" ht="12">
      <c r="A5" s="3" t="s">
        <v>35</v>
      </c>
      <c r="B5" s="14">
        <v>67</v>
      </c>
      <c r="D5" s="2" t="s">
        <v>44</v>
      </c>
      <c r="E5" s="2">
        <f>1070/(E3/60)</f>
        <v>1324.5520955028226</v>
      </c>
      <c r="F5" s="2" t="s">
        <v>45</v>
      </c>
    </row>
    <row r="6" spans="1:2" ht="12">
      <c r="A6" s="3" t="s">
        <v>36</v>
      </c>
      <c r="B6" s="14">
        <v>9</v>
      </c>
    </row>
    <row r="7" spans="1:4" ht="12">
      <c r="A7" s="3" t="s">
        <v>37</v>
      </c>
      <c r="B7" s="14">
        <v>2.098</v>
      </c>
      <c r="D7" s="12" t="s">
        <v>42</v>
      </c>
    </row>
    <row r="9" spans="1:2" ht="12">
      <c r="A9" s="14">
        <v>39</v>
      </c>
      <c r="B9" s="12" t="s">
        <v>32</v>
      </c>
    </row>
    <row r="10" spans="1:28" ht="12">
      <c r="A10" s="16">
        <v>12</v>
      </c>
      <c r="B10" s="4">
        <f>(B$34*60)/(($A$9/$A$10)*B$31)</f>
        <v>62.29126600127484</v>
      </c>
      <c r="C10" s="4">
        <f aca="true" t="shared" si="0" ref="C10:AB10">(C$34*60)/(($A$9/$A$10)*C$31)</f>
        <v>33.138268231110835</v>
      </c>
      <c r="D10" s="4">
        <f t="shared" si="0"/>
        <v>34.20988067257698</v>
      </c>
      <c r="E10" s="4">
        <f t="shared" si="0"/>
        <v>33.66657061138461</v>
      </c>
      <c r="F10" s="4">
        <f t="shared" si="0"/>
        <v>34.7686924595118</v>
      </c>
      <c r="G10" s="4">
        <f t="shared" si="0"/>
        <v>38.47589091544826</v>
      </c>
      <c r="H10" s="4">
        <f t="shared" si="0"/>
        <v>43.68060432020531</v>
      </c>
      <c r="I10" s="4">
        <f t="shared" si="0"/>
        <v>44.510982851905375</v>
      </c>
      <c r="J10" s="4">
        <f t="shared" si="0"/>
        <v>40.581063317189724</v>
      </c>
      <c r="K10" s="4">
        <f t="shared" si="0"/>
        <v>39.85928661794518</v>
      </c>
      <c r="L10" s="4">
        <f t="shared" si="0"/>
        <v>41.32358640444774</v>
      </c>
      <c r="M10" s="4">
        <f t="shared" si="0"/>
        <v>45.36442577619374</v>
      </c>
      <c r="N10" s="4">
        <f t="shared" si="0"/>
        <v>40.581063317189724</v>
      </c>
      <c r="O10" s="4">
        <f t="shared" si="0"/>
        <v>38.47589091544826</v>
      </c>
      <c r="P10" s="4">
        <f t="shared" si="0"/>
        <v>38.47589091544826</v>
      </c>
      <c r="Q10" s="4">
        <f t="shared" si="0"/>
        <v>44.510982851905375</v>
      </c>
      <c r="R10" s="4">
        <f t="shared" si="0"/>
        <v>36.54322390058474</v>
      </c>
      <c r="S10" s="4">
        <f t="shared" si="0"/>
        <v>40.581063317189724</v>
      </c>
      <c r="T10" s="4">
        <f t="shared" si="0"/>
        <v>46.241309209396185</v>
      </c>
      <c r="U10" s="4">
        <f t="shared" si="0"/>
        <v>40.581063317189724</v>
      </c>
      <c r="V10" s="4">
        <f t="shared" si="0"/>
        <v>39.85928661794518</v>
      </c>
      <c r="W10" s="4">
        <f t="shared" si="0"/>
        <v>39.85928661794518</v>
      </c>
      <c r="X10" s="4">
        <f t="shared" si="0"/>
        <v>37.81321262247715</v>
      </c>
      <c r="Y10" s="4">
        <f t="shared" si="0"/>
        <v>40.581063317189724</v>
      </c>
      <c r="Z10" s="4">
        <f t="shared" si="0"/>
        <v>40.581063317189724</v>
      </c>
      <c r="AA10" s="4">
        <f t="shared" si="0"/>
        <v>49.01570889828353</v>
      </c>
      <c r="AB10" s="4">
        <f t="shared" si="0"/>
        <v>62.29126600127484</v>
      </c>
    </row>
    <row r="11" spans="1:28" ht="12">
      <c r="A11" s="14">
        <v>13</v>
      </c>
      <c r="B11" s="4">
        <f>(B$34*60)/(($A$9/$A$11)*B$31)</f>
        <v>67.48220483471441</v>
      </c>
      <c r="C11" s="4">
        <f aca="true" t="shared" si="1" ref="C11:AB11">(C$34*60)/(($A$9/$A$11)*C$31)</f>
        <v>35.8997905837034</v>
      </c>
      <c r="D11" s="4">
        <f t="shared" si="1"/>
        <v>37.0607040619584</v>
      </c>
      <c r="E11" s="4">
        <f t="shared" si="1"/>
        <v>36.472118162333324</v>
      </c>
      <c r="F11" s="4">
        <f t="shared" si="1"/>
        <v>37.66608349780444</v>
      </c>
      <c r="G11" s="4">
        <f t="shared" si="1"/>
        <v>41.682215158402286</v>
      </c>
      <c r="H11" s="4">
        <f t="shared" si="1"/>
        <v>47.32065468022242</v>
      </c>
      <c r="I11" s="4">
        <f t="shared" si="1"/>
        <v>48.22023142289749</v>
      </c>
      <c r="J11" s="4">
        <f t="shared" si="1"/>
        <v>43.962818593622195</v>
      </c>
      <c r="K11" s="4">
        <f t="shared" si="1"/>
        <v>43.18089383610727</v>
      </c>
      <c r="L11" s="4">
        <f t="shared" si="1"/>
        <v>44.76721860481838</v>
      </c>
      <c r="M11" s="4">
        <f t="shared" si="1"/>
        <v>49.14479459087655</v>
      </c>
      <c r="N11" s="4">
        <f t="shared" si="1"/>
        <v>43.962818593622195</v>
      </c>
      <c r="O11" s="4">
        <f t="shared" si="1"/>
        <v>41.682215158402286</v>
      </c>
      <c r="P11" s="4">
        <f t="shared" si="1"/>
        <v>41.682215158402286</v>
      </c>
      <c r="Q11" s="4">
        <f t="shared" si="1"/>
        <v>48.22023142289749</v>
      </c>
      <c r="R11" s="4">
        <f t="shared" si="1"/>
        <v>39.5884925589668</v>
      </c>
      <c r="S11" s="4">
        <f t="shared" si="1"/>
        <v>43.962818593622195</v>
      </c>
      <c r="T11" s="4">
        <f t="shared" si="1"/>
        <v>50.09475164351254</v>
      </c>
      <c r="U11" s="4">
        <f t="shared" si="1"/>
        <v>43.962818593622195</v>
      </c>
      <c r="V11" s="4">
        <f t="shared" si="1"/>
        <v>43.18089383610727</v>
      </c>
      <c r="W11" s="4">
        <f t="shared" si="1"/>
        <v>43.18089383610727</v>
      </c>
      <c r="X11" s="4">
        <f t="shared" si="1"/>
        <v>40.96431367435025</v>
      </c>
      <c r="Y11" s="4">
        <f t="shared" si="1"/>
        <v>43.962818593622195</v>
      </c>
      <c r="Z11" s="4">
        <f t="shared" si="1"/>
        <v>43.962818593622195</v>
      </c>
      <c r="AA11" s="4">
        <f t="shared" si="1"/>
        <v>53.10035130647382</v>
      </c>
      <c r="AB11" s="4">
        <f t="shared" si="1"/>
        <v>67.48220483471441</v>
      </c>
    </row>
    <row r="12" spans="1:28" ht="12">
      <c r="A12" s="14">
        <v>14</v>
      </c>
      <c r="B12" s="4">
        <f>(B$34*60)/(($A$9/$A$12)*B$31)</f>
        <v>72.67314366815398</v>
      </c>
      <c r="C12" s="4">
        <f aca="true" t="shared" si="2" ref="C12:AB12">(C$34*60)/(($A$9/$A$12)*C$31)</f>
        <v>38.66131293629597</v>
      </c>
      <c r="D12" s="4">
        <f t="shared" si="2"/>
        <v>39.911527451339815</v>
      </c>
      <c r="E12" s="4">
        <f t="shared" si="2"/>
        <v>39.27766571328204</v>
      </c>
      <c r="F12" s="4">
        <f t="shared" si="2"/>
        <v>40.56347453609709</v>
      </c>
      <c r="G12" s="4">
        <f t="shared" si="2"/>
        <v>44.888539401356304</v>
      </c>
      <c r="H12" s="4">
        <f t="shared" si="2"/>
        <v>50.96070504023953</v>
      </c>
      <c r="I12" s="4">
        <f t="shared" si="2"/>
        <v>51.92947999388961</v>
      </c>
      <c r="J12" s="4">
        <f t="shared" si="2"/>
        <v>47.344573870054674</v>
      </c>
      <c r="K12" s="4">
        <f t="shared" si="2"/>
        <v>46.50250105426937</v>
      </c>
      <c r="L12" s="4">
        <f t="shared" si="2"/>
        <v>48.210850805189025</v>
      </c>
      <c r="M12" s="4">
        <f t="shared" si="2"/>
        <v>52.92516340555937</v>
      </c>
      <c r="N12" s="4">
        <f t="shared" si="2"/>
        <v>47.344573870054674</v>
      </c>
      <c r="O12" s="4">
        <f t="shared" si="2"/>
        <v>44.888539401356304</v>
      </c>
      <c r="P12" s="4">
        <f t="shared" si="2"/>
        <v>44.888539401356304</v>
      </c>
      <c r="Q12" s="4">
        <f t="shared" si="2"/>
        <v>51.92947999388961</v>
      </c>
      <c r="R12" s="4">
        <f t="shared" si="2"/>
        <v>42.63376121734886</v>
      </c>
      <c r="S12" s="4">
        <f t="shared" si="2"/>
        <v>47.344573870054674</v>
      </c>
      <c r="T12" s="4">
        <f t="shared" si="2"/>
        <v>53.948194077628884</v>
      </c>
      <c r="U12" s="4">
        <f t="shared" si="2"/>
        <v>47.344573870054674</v>
      </c>
      <c r="V12" s="4">
        <f t="shared" si="2"/>
        <v>46.50250105426937</v>
      </c>
      <c r="W12" s="4">
        <f t="shared" si="2"/>
        <v>46.50250105426937</v>
      </c>
      <c r="X12" s="4">
        <f t="shared" si="2"/>
        <v>44.11541472622335</v>
      </c>
      <c r="Y12" s="4">
        <f t="shared" si="2"/>
        <v>47.344573870054674</v>
      </c>
      <c r="Z12" s="4">
        <f t="shared" si="2"/>
        <v>47.344573870054674</v>
      </c>
      <c r="AA12" s="4">
        <f t="shared" si="2"/>
        <v>57.18499371466412</v>
      </c>
      <c r="AB12" s="4">
        <f t="shared" si="2"/>
        <v>72.67314366815398</v>
      </c>
    </row>
    <row r="13" spans="1:28" ht="12">
      <c r="A13" s="14">
        <v>15</v>
      </c>
      <c r="B13" s="4">
        <f>(B$34*60)/(($A$9/$A$13)*B$31)</f>
        <v>77.86408250159354</v>
      </c>
      <c r="C13" s="4">
        <f aca="true" t="shared" si="3" ref="C13:AB13">(C$34*60)/(($A$9/$A$13)*C$31)</f>
        <v>41.42283528888854</v>
      </c>
      <c r="D13" s="4">
        <f t="shared" si="3"/>
        <v>42.762350840721226</v>
      </c>
      <c r="E13" s="4">
        <f t="shared" si="3"/>
        <v>42.08321326423076</v>
      </c>
      <c r="F13" s="4">
        <f t="shared" si="3"/>
        <v>43.46086557438974</v>
      </c>
      <c r="G13" s="4">
        <f t="shared" si="3"/>
        <v>48.09486364431033</v>
      </c>
      <c r="H13" s="4">
        <f t="shared" si="3"/>
        <v>54.60075540025664</v>
      </c>
      <c r="I13" s="4">
        <f t="shared" si="3"/>
        <v>55.63872856488172</v>
      </c>
      <c r="J13" s="4">
        <f t="shared" si="3"/>
        <v>50.72632914648715</v>
      </c>
      <c r="K13" s="4">
        <f t="shared" si="3"/>
        <v>49.824108272431474</v>
      </c>
      <c r="L13" s="4">
        <f t="shared" si="3"/>
        <v>51.65448300555967</v>
      </c>
      <c r="M13" s="4">
        <f t="shared" si="3"/>
        <v>56.705532220242176</v>
      </c>
      <c r="N13" s="4">
        <f t="shared" si="3"/>
        <v>50.72632914648715</v>
      </c>
      <c r="O13" s="4">
        <f t="shared" si="3"/>
        <v>48.09486364431033</v>
      </c>
      <c r="P13" s="4">
        <f t="shared" si="3"/>
        <v>48.09486364431033</v>
      </c>
      <c r="Q13" s="4">
        <f t="shared" si="3"/>
        <v>55.63872856488172</v>
      </c>
      <c r="R13" s="4">
        <f t="shared" si="3"/>
        <v>45.679029875730926</v>
      </c>
      <c r="S13" s="4">
        <f t="shared" si="3"/>
        <v>50.72632914648715</v>
      </c>
      <c r="T13" s="4">
        <f t="shared" si="3"/>
        <v>57.80163651174524</v>
      </c>
      <c r="U13" s="4">
        <f t="shared" si="3"/>
        <v>50.72632914648715</v>
      </c>
      <c r="V13" s="4">
        <f t="shared" si="3"/>
        <v>49.824108272431474</v>
      </c>
      <c r="W13" s="4">
        <f t="shared" si="3"/>
        <v>49.824108272431474</v>
      </c>
      <c r="X13" s="4">
        <f t="shared" si="3"/>
        <v>47.26651577809644</v>
      </c>
      <c r="Y13" s="4">
        <f t="shared" si="3"/>
        <v>50.72632914648715</v>
      </c>
      <c r="Z13" s="4">
        <f t="shared" si="3"/>
        <v>50.72632914648715</v>
      </c>
      <c r="AA13" s="4">
        <f t="shared" si="3"/>
        <v>61.26963612285441</v>
      </c>
      <c r="AB13" s="4">
        <f t="shared" si="3"/>
        <v>77.86408250159354</v>
      </c>
    </row>
    <row r="14" spans="1:28" ht="12">
      <c r="A14" s="14">
        <v>17</v>
      </c>
      <c r="B14" s="4">
        <f aca="true" t="shared" si="4" ref="B14:AB14">(B$34*60)/(($A$9/$A$14)*B$31)</f>
        <v>88.24596016847269</v>
      </c>
      <c r="C14" s="4">
        <f t="shared" si="4"/>
        <v>46.945879994073685</v>
      </c>
      <c r="D14" s="4">
        <f t="shared" si="4"/>
        <v>48.46399761948406</v>
      </c>
      <c r="E14" s="4">
        <f t="shared" si="4"/>
        <v>47.694308366128205</v>
      </c>
      <c r="F14" s="4">
        <f t="shared" si="4"/>
        <v>49.25564765097505</v>
      </c>
      <c r="G14" s="4">
        <f t="shared" si="4"/>
        <v>54.50751213021838</v>
      </c>
      <c r="H14" s="4">
        <f t="shared" si="4"/>
        <v>61.880856120290865</v>
      </c>
      <c r="I14" s="4">
        <f t="shared" si="4"/>
        <v>63.05722570686596</v>
      </c>
      <c r="J14" s="4">
        <f t="shared" si="4"/>
        <v>57.48983969935211</v>
      </c>
      <c r="K14" s="4">
        <f t="shared" si="4"/>
        <v>56.467322708755674</v>
      </c>
      <c r="L14" s="4">
        <f t="shared" si="4"/>
        <v>58.54174740630097</v>
      </c>
      <c r="M14" s="4">
        <f t="shared" si="4"/>
        <v>64.26626984960781</v>
      </c>
      <c r="N14" s="4">
        <f t="shared" si="4"/>
        <v>57.48983969935211</v>
      </c>
      <c r="O14" s="4">
        <f t="shared" si="4"/>
        <v>54.50751213021838</v>
      </c>
      <c r="P14" s="4">
        <f t="shared" si="4"/>
        <v>54.50751213021838</v>
      </c>
      <c r="Q14" s="4">
        <f t="shared" si="4"/>
        <v>63.05722570686596</v>
      </c>
      <c r="R14" s="4">
        <f t="shared" si="4"/>
        <v>51.76956719249505</v>
      </c>
      <c r="S14" s="4">
        <f t="shared" si="4"/>
        <v>57.48983969935211</v>
      </c>
      <c r="T14" s="4">
        <f t="shared" si="4"/>
        <v>65.50852137997794</v>
      </c>
      <c r="U14" s="4">
        <f t="shared" si="4"/>
        <v>57.48983969935211</v>
      </c>
      <c r="V14" s="4">
        <f t="shared" si="4"/>
        <v>56.467322708755674</v>
      </c>
      <c r="W14" s="4">
        <f t="shared" si="4"/>
        <v>56.467322708755674</v>
      </c>
      <c r="X14" s="4">
        <f t="shared" si="4"/>
        <v>53.568717881842645</v>
      </c>
      <c r="Y14" s="4">
        <f t="shared" si="4"/>
        <v>57.48983969935211</v>
      </c>
      <c r="Z14" s="4">
        <f t="shared" si="4"/>
        <v>57.48983969935211</v>
      </c>
      <c r="AA14" s="4">
        <f t="shared" si="4"/>
        <v>69.438920939235</v>
      </c>
      <c r="AB14" s="4">
        <f t="shared" si="4"/>
        <v>88.24596016847269</v>
      </c>
    </row>
    <row r="15" spans="1:28" ht="12">
      <c r="A15" s="14">
        <v>18</v>
      </c>
      <c r="B15" s="4">
        <f aca="true" t="shared" si="5" ref="B15:AB15">(B$34*60)/(($A$9/$A$15)*B$31)</f>
        <v>93.43689900191227</v>
      </c>
      <c r="C15" s="4">
        <f t="shared" si="5"/>
        <v>49.70740234666626</v>
      </c>
      <c r="D15" s="4">
        <f t="shared" si="5"/>
        <v>51.31482100886548</v>
      </c>
      <c r="E15" s="4">
        <f t="shared" si="5"/>
        <v>50.49985591707692</v>
      </c>
      <c r="F15" s="4">
        <f t="shared" si="5"/>
        <v>52.153038689267696</v>
      </c>
      <c r="G15" s="4">
        <f t="shared" si="5"/>
        <v>57.713836373172406</v>
      </c>
      <c r="H15" s="4">
        <f t="shared" si="5"/>
        <v>65.52090648030797</v>
      </c>
      <c r="I15" s="4">
        <f t="shared" si="5"/>
        <v>66.76647427785808</v>
      </c>
      <c r="J15" s="4">
        <f t="shared" si="5"/>
        <v>60.87159497578459</v>
      </c>
      <c r="K15" s="4">
        <f t="shared" si="5"/>
        <v>59.788929926917774</v>
      </c>
      <c r="L15" s="4">
        <f t="shared" si="5"/>
        <v>61.985379606671614</v>
      </c>
      <c r="M15" s="4">
        <f t="shared" si="5"/>
        <v>68.04663866429063</v>
      </c>
      <c r="N15" s="4">
        <f t="shared" si="5"/>
        <v>60.87159497578459</v>
      </c>
      <c r="O15" s="4">
        <f t="shared" si="5"/>
        <v>57.713836373172406</v>
      </c>
      <c r="P15" s="4">
        <f t="shared" si="5"/>
        <v>57.713836373172406</v>
      </c>
      <c r="Q15" s="4">
        <f t="shared" si="5"/>
        <v>66.76647427785808</v>
      </c>
      <c r="R15" s="4">
        <f t="shared" si="5"/>
        <v>54.81483585087712</v>
      </c>
      <c r="S15" s="4">
        <f t="shared" si="5"/>
        <v>60.87159497578459</v>
      </c>
      <c r="T15" s="4">
        <f t="shared" si="5"/>
        <v>69.3619638140943</v>
      </c>
      <c r="U15" s="4">
        <f t="shared" si="5"/>
        <v>60.87159497578459</v>
      </c>
      <c r="V15" s="4">
        <f t="shared" si="5"/>
        <v>59.788929926917774</v>
      </c>
      <c r="W15" s="4">
        <f t="shared" si="5"/>
        <v>59.788929926917774</v>
      </c>
      <c r="X15" s="4">
        <f t="shared" si="5"/>
        <v>56.71981893371574</v>
      </c>
      <c r="Y15" s="4">
        <f t="shared" si="5"/>
        <v>60.87159497578459</v>
      </c>
      <c r="Z15" s="4">
        <f t="shared" si="5"/>
        <v>60.87159497578459</v>
      </c>
      <c r="AA15" s="4">
        <f t="shared" si="5"/>
        <v>73.5235633474253</v>
      </c>
      <c r="AB15" s="4">
        <f t="shared" si="5"/>
        <v>93.43689900191227</v>
      </c>
    </row>
    <row r="16" spans="1:28" ht="12">
      <c r="A16" s="14">
        <v>19</v>
      </c>
      <c r="B16" s="4">
        <f aca="true" t="shared" si="6" ref="B16:AB16">(B$34*60)/(($A$9/$A$16)*B$31)</f>
        <v>98.62783783535181</v>
      </c>
      <c r="C16" s="4">
        <f t="shared" si="6"/>
        <v>52.468924699258814</v>
      </c>
      <c r="D16" s="4">
        <f t="shared" si="6"/>
        <v>54.165644398246876</v>
      </c>
      <c r="E16" s="4">
        <f t="shared" si="6"/>
        <v>53.305403468025624</v>
      </c>
      <c r="F16" s="4">
        <f t="shared" si="6"/>
        <v>55.05042972756033</v>
      </c>
      <c r="G16" s="4">
        <f t="shared" si="6"/>
        <v>60.9201606161264</v>
      </c>
      <c r="H16" s="4">
        <f t="shared" si="6"/>
        <v>69.16095684032507</v>
      </c>
      <c r="I16" s="4">
        <f t="shared" si="6"/>
        <v>70.47572284885017</v>
      </c>
      <c r="J16" s="4">
        <f t="shared" si="6"/>
        <v>64.25335025221705</v>
      </c>
      <c r="K16" s="4">
        <f t="shared" si="6"/>
        <v>63.11053714507985</v>
      </c>
      <c r="L16" s="4">
        <f t="shared" si="6"/>
        <v>65.42901180704224</v>
      </c>
      <c r="M16" s="4">
        <f t="shared" si="6"/>
        <v>71.82700747897341</v>
      </c>
      <c r="N16" s="4">
        <f t="shared" si="6"/>
        <v>64.25335025221705</v>
      </c>
      <c r="O16" s="4">
        <f t="shared" si="6"/>
        <v>60.9201606161264</v>
      </c>
      <c r="P16" s="4">
        <f t="shared" si="6"/>
        <v>60.9201606161264</v>
      </c>
      <c r="Q16" s="4">
        <f t="shared" si="6"/>
        <v>70.47572284885017</v>
      </c>
      <c r="R16" s="4">
        <f t="shared" si="6"/>
        <v>57.86010450925916</v>
      </c>
      <c r="S16" s="4">
        <f t="shared" si="6"/>
        <v>64.25335025221705</v>
      </c>
      <c r="T16" s="4">
        <f t="shared" si="6"/>
        <v>73.21540624821061</v>
      </c>
      <c r="U16" s="4">
        <f t="shared" si="6"/>
        <v>64.25335025221705</v>
      </c>
      <c r="V16" s="4">
        <f t="shared" si="6"/>
        <v>63.11053714507985</v>
      </c>
      <c r="W16" s="4">
        <f t="shared" si="6"/>
        <v>63.11053714507985</v>
      </c>
      <c r="X16" s="4">
        <f t="shared" si="6"/>
        <v>59.87091998558882</v>
      </c>
      <c r="Y16" s="4">
        <f t="shared" si="6"/>
        <v>64.25335025221705</v>
      </c>
      <c r="Z16" s="4">
        <f t="shared" si="6"/>
        <v>64.25335025221705</v>
      </c>
      <c r="AA16" s="4">
        <f t="shared" si="6"/>
        <v>77.60820575561557</v>
      </c>
      <c r="AB16" s="4">
        <f t="shared" si="6"/>
        <v>98.62783783535181</v>
      </c>
    </row>
    <row r="17" spans="1:28" ht="12">
      <c r="A17" s="14">
        <v>21</v>
      </c>
      <c r="B17" s="4">
        <f aca="true" t="shared" si="7" ref="B17:AB17">(B$34*60)/(($A$9/$A$17)*B$31)</f>
        <v>109.00971550223096</v>
      </c>
      <c r="C17" s="4">
        <f t="shared" si="7"/>
        <v>57.99196940444396</v>
      </c>
      <c r="D17" s="4">
        <f t="shared" si="7"/>
        <v>59.86729117700971</v>
      </c>
      <c r="E17" s="4">
        <f t="shared" si="7"/>
        <v>58.91649856992306</v>
      </c>
      <c r="F17" s="4">
        <f t="shared" si="7"/>
        <v>60.845211804145634</v>
      </c>
      <c r="G17" s="4">
        <f t="shared" si="7"/>
        <v>67.33280910203446</v>
      </c>
      <c r="H17" s="4">
        <f t="shared" si="7"/>
        <v>76.44105756035928</v>
      </c>
      <c r="I17" s="4">
        <f t="shared" si="7"/>
        <v>77.8942199908344</v>
      </c>
      <c r="J17" s="4">
        <f t="shared" si="7"/>
        <v>71.016860805082</v>
      </c>
      <c r="K17" s="4">
        <f t="shared" si="7"/>
        <v>69.75375158140405</v>
      </c>
      <c r="L17" s="4">
        <f t="shared" si="7"/>
        <v>72.31627620778353</v>
      </c>
      <c r="M17" s="4">
        <f t="shared" si="7"/>
        <v>79.38774510833903</v>
      </c>
      <c r="N17" s="4">
        <f t="shared" si="7"/>
        <v>71.016860805082</v>
      </c>
      <c r="O17" s="4">
        <f t="shared" si="7"/>
        <v>67.33280910203446</v>
      </c>
      <c r="P17" s="4">
        <f t="shared" si="7"/>
        <v>67.33280910203446</v>
      </c>
      <c r="Q17" s="4">
        <f t="shared" si="7"/>
        <v>77.8942199908344</v>
      </c>
      <c r="R17" s="4">
        <f t="shared" si="7"/>
        <v>63.950641826023286</v>
      </c>
      <c r="S17" s="4">
        <f t="shared" si="7"/>
        <v>71.016860805082</v>
      </c>
      <c r="T17" s="4">
        <f t="shared" si="7"/>
        <v>80.92229111644332</v>
      </c>
      <c r="U17" s="4">
        <f t="shared" si="7"/>
        <v>71.016860805082</v>
      </c>
      <c r="V17" s="4">
        <f t="shared" si="7"/>
        <v>69.75375158140405</v>
      </c>
      <c r="W17" s="4">
        <f t="shared" si="7"/>
        <v>69.75375158140405</v>
      </c>
      <c r="X17" s="4">
        <f t="shared" si="7"/>
        <v>66.17312208933501</v>
      </c>
      <c r="Y17" s="4">
        <f t="shared" si="7"/>
        <v>71.016860805082</v>
      </c>
      <c r="Z17" s="4">
        <f t="shared" si="7"/>
        <v>71.016860805082</v>
      </c>
      <c r="AA17" s="4">
        <f t="shared" si="7"/>
        <v>85.77749057199617</v>
      </c>
      <c r="AB17" s="4">
        <f t="shared" si="7"/>
        <v>109.00971550223096</v>
      </c>
    </row>
    <row r="18" spans="1:28" ht="12">
      <c r="A18" s="14">
        <v>23</v>
      </c>
      <c r="B18" s="4">
        <f aca="true" t="shared" si="8" ref="B18:AB18">(B$34*60)/(($A$9/$A$18)*B$31)</f>
        <v>119.39159316911011</v>
      </c>
      <c r="C18" s="4">
        <f t="shared" si="8"/>
        <v>63.5150141096291</v>
      </c>
      <c r="D18" s="4">
        <f t="shared" si="8"/>
        <v>65.56893795577255</v>
      </c>
      <c r="E18" s="4">
        <f t="shared" si="8"/>
        <v>64.5275936718205</v>
      </c>
      <c r="F18" s="4">
        <f t="shared" si="8"/>
        <v>66.63999388073094</v>
      </c>
      <c r="G18" s="4">
        <f t="shared" si="8"/>
        <v>73.74545758794251</v>
      </c>
      <c r="H18" s="4">
        <f t="shared" si="8"/>
        <v>83.72115828039352</v>
      </c>
      <c r="I18" s="4">
        <f t="shared" si="8"/>
        <v>85.31271713281865</v>
      </c>
      <c r="J18" s="4">
        <f t="shared" si="8"/>
        <v>77.78037135794698</v>
      </c>
      <c r="K18" s="4">
        <f t="shared" si="8"/>
        <v>76.39696601772826</v>
      </c>
      <c r="L18" s="4">
        <f t="shared" si="8"/>
        <v>79.20354060852483</v>
      </c>
      <c r="M18" s="4">
        <f t="shared" si="8"/>
        <v>86.94848273770468</v>
      </c>
      <c r="N18" s="4">
        <f t="shared" si="8"/>
        <v>77.78037135794698</v>
      </c>
      <c r="O18" s="4">
        <f t="shared" si="8"/>
        <v>73.74545758794251</v>
      </c>
      <c r="P18" s="4">
        <f t="shared" si="8"/>
        <v>73.74545758794251</v>
      </c>
      <c r="Q18" s="4">
        <f t="shared" si="8"/>
        <v>85.31271713281865</v>
      </c>
      <c r="R18" s="4">
        <f t="shared" si="8"/>
        <v>70.04117914278743</v>
      </c>
      <c r="S18" s="4">
        <f t="shared" si="8"/>
        <v>77.78037135794698</v>
      </c>
      <c r="T18" s="4">
        <f t="shared" si="8"/>
        <v>88.62917598467602</v>
      </c>
      <c r="U18" s="4">
        <f t="shared" si="8"/>
        <v>77.78037135794698</v>
      </c>
      <c r="V18" s="4">
        <f t="shared" si="8"/>
        <v>76.39696601772826</v>
      </c>
      <c r="W18" s="4">
        <f t="shared" si="8"/>
        <v>76.39696601772826</v>
      </c>
      <c r="X18" s="4">
        <f t="shared" si="8"/>
        <v>72.47532419308122</v>
      </c>
      <c r="Y18" s="4">
        <f t="shared" si="8"/>
        <v>77.78037135794698</v>
      </c>
      <c r="Z18" s="4">
        <f t="shared" si="8"/>
        <v>77.78037135794698</v>
      </c>
      <c r="AA18" s="4">
        <f t="shared" si="8"/>
        <v>93.94677538837676</v>
      </c>
      <c r="AB18" s="4">
        <f t="shared" si="8"/>
        <v>119.39159316911011</v>
      </c>
    </row>
    <row r="19" spans="1:28" ht="12.75" customHeight="1">
      <c r="A19" s="14">
        <v>25</v>
      </c>
      <c r="B19" s="4">
        <f aca="true" t="shared" si="9" ref="B19:AB19">(B$34*60)/(($A$9/$A$19)*B$31)</f>
        <v>129.77347083598923</v>
      </c>
      <c r="C19" s="4">
        <f t="shared" si="9"/>
        <v>69.03805881481424</v>
      </c>
      <c r="D19" s="4">
        <f t="shared" si="9"/>
        <v>71.27058473453538</v>
      </c>
      <c r="E19" s="4">
        <f t="shared" si="9"/>
        <v>70.13868877371793</v>
      </c>
      <c r="F19" s="4">
        <f t="shared" si="9"/>
        <v>72.43477595731623</v>
      </c>
      <c r="G19" s="4">
        <f t="shared" si="9"/>
        <v>80.15810607385055</v>
      </c>
      <c r="H19" s="4">
        <f t="shared" si="9"/>
        <v>91.00125900042774</v>
      </c>
      <c r="I19" s="4">
        <f t="shared" si="9"/>
        <v>92.73121427480287</v>
      </c>
      <c r="J19" s="4">
        <f t="shared" si="9"/>
        <v>84.54388191081192</v>
      </c>
      <c r="K19" s="4">
        <f t="shared" si="9"/>
        <v>83.04018045405245</v>
      </c>
      <c r="L19" s="4">
        <f t="shared" si="9"/>
        <v>86.09080500926612</v>
      </c>
      <c r="M19" s="4">
        <f t="shared" si="9"/>
        <v>94.5092203670703</v>
      </c>
      <c r="N19" s="4">
        <f t="shared" si="9"/>
        <v>84.54388191081192</v>
      </c>
      <c r="O19" s="4">
        <f t="shared" si="9"/>
        <v>80.15810607385055</v>
      </c>
      <c r="P19" s="4">
        <f t="shared" si="9"/>
        <v>80.15810607385055</v>
      </c>
      <c r="Q19" s="4">
        <f t="shared" si="9"/>
        <v>92.73121427480287</v>
      </c>
      <c r="R19" s="4">
        <f t="shared" si="9"/>
        <v>76.13171645955154</v>
      </c>
      <c r="S19" s="4">
        <f t="shared" si="9"/>
        <v>84.54388191081192</v>
      </c>
      <c r="T19" s="4">
        <f t="shared" si="9"/>
        <v>96.33606085290872</v>
      </c>
      <c r="U19" s="4">
        <f t="shared" si="9"/>
        <v>84.54388191081192</v>
      </c>
      <c r="V19" s="4">
        <f t="shared" si="9"/>
        <v>83.04018045405245</v>
      </c>
      <c r="W19" s="4">
        <f t="shared" si="9"/>
        <v>83.04018045405245</v>
      </c>
      <c r="X19" s="4">
        <f t="shared" si="9"/>
        <v>78.7775262968274</v>
      </c>
      <c r="Y19" s="4">
        <f t="shared" si="9"/>
        <v>84.54388191081192</v>
      </c>
      <c r="Z19" s="4">
        <f t="shared" si="9"/>
        <v>84.54388191081192</v>
      </c>
      <c r="AA19" s="4">
        <f t="shared" si="9"/>
        <v>102.11606020475735</v>
      </c>
      <c r="AB19" s="4">
        <f t="shared" si="9"/>
        <v>129.77347083598923</v>
      </c>
    </row>
    <row r="20" spans="1:28" ht="12.75" customHeight="1">
      <c r="A20" s="3" t="s">
        <v>33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2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1" t="s">
        <v>34</v>
      </c>
      <c r="B22" s="5">
        <f>B28</f>
        <v>1.177210160880437</v>
      </c>
      <c r="C22" s="5">
        <f>C28+B22</f>
        <v>3.390056974702888</v>
      </c>
      <c r="D22" s="5">
        <f>D28+C22</f>
        <v>5.533587142862446</v>
      </c>
      <c r="E22" s="5">
        <f aca="true" t="shared" si="10" ref="E22:AB22">E28+D22</f>
        <v>7.711709533683277</v>
      </c>
      <c r="F22" s="5">
        <f t="shared" si="10"/>
        <v>9.820788307818951</v>
      </c>
      <c r="G22" s="5">
        <f t="shared" si="10"/>
        <v>11.726654800474098</v>
      </c>
      <c r="H22" s="5">
        <f t="shared" si="10"/>
        <v>13.405429909290236</v>
      </c>
      <c r="I22" s="5">
        <f t="shared" si="10"/>
        <v>15.052886482306986</v>
      </c>
      <c r="J22" s="5">
        <f t="shared" si="10"/>
        <v>16.85988475383196</v>
      </c>
      <c r="K22" s="5">
        <f t="shared" si="10"/>
        <v>18.69960436481449</v>
      </c>
      <c r="L22" s="5">
        <f t="shared" si="10"/>
        <v>20.474133578060965</v>
      </c>
      <c r="M22" s="5">
        <f t="shared" si="10"/>
        <v>22.090596478585308</v>
      </c>
      <c r="N22" s="5">
        <f t="shared" si="10"/>
        <v>23.897594750110283</v>
      </c>
      <c r="O22" s="5">
        <f t="shared" si="10"/>
        <v>25.80346124276543</v>
      </c>
      <c r="P22" s="5">
        <f t="shared" si="10"/>
        <v>27.709327735420576</v>
      </c>
      <c r="Q22" s="5">
        <f t="shared" si="10"/>
        <v>29.356784308437327</v>
      </c>
      <c r="R22" s="5">
        <f t="shared" si="10"/>
        <v>31.363446650826717</v>
      </c>
      <c r="S22" s="5">
        <f t="shared" si="10"/>
        <v>33.17044492235169</v>
      </c>
      <c r="T22" s="5">
        <f t="shared" si="10"/>
        <v>34.75625450526694</v>
      </c>
      <c r="U22" s="5">
        <f t="shared" si="10"/>
        <v>36.56325277679191</v>
      </c>
      <c r="V22" s="5">
        <f t="shared" si="10"/>
        <v>38.40297238777445</v>
      </c>
      <c r="W22" s="5">
        <f t="shared" si="10"/>
        <v>40.24269199875698</v>
      </c>
      <c r="X22" s="5">
        <f t="shared" si="10"/>
        <v>42.181958889484434</v>
      </c>
      <c r="Y22" s="5">
        <f t="shared" si="10"/>
        <v>43.98895716100941</v>
      </c>
      <c r="Z22" s="5">
        <f t="shared" si="10"/>
        <v>45.795955432534384</v>
      </c>
      <c r="AA22" s="5">
        <f t="shared" si="10"/>
        <v>47.29200461592945</v>
      </c>
      <c r="AB22" s="5">
        <f t="shared" si="10"/>
        <v>48.469214776809885</v>
      </c>
    </row>
    <row r="23" spans="1:28" ht="12.75" customHeight="1">
      <c r="A23" s="1" t="s">
        <v>31</v>
      </c>
      <c r="B23" s="5">
        <f>B27</f>
        <v>0.5</v>
      </c>
      <c r="C23" s="5">
        <f>B23+C27</f>
        <v>1</v>
      </c>
      <c r="D23" s="5">
        <f aca="true" t="shared" si="11" ref="D23:AB23">C23+D27</f>
        <v>1.5</v>
      </c>
      <c r="E23" s="5">
        <f t="shared" si="11"/>
        <v>2</v>
      </c>
      <c r="F23" s="5">
        <f t="shared" si="11"/>
        <v>2.5</v>
      </c>
      <c r="G23" s="5">
        <f t="shared" si="11"/>
        <v>3</v>
      </c>
      <c r="H23" s="5">
        <f t="shared" si="11"/>
        <v>3.5</v>
      </c>
      <c r="I23" s="5">
        <f t="shared" si="11"/>
        <v>4</v>
      </c>
      <c r="J23" s="5">
        <f t="shared" si="11"/>
        <v>4.5</v>
      </c>
      <c r="K23" s="5">
        <f t="shared" si="11"/>
        <v>5</v>
      </c>
      <c r="L23" s="5">
        <f t="shared" si="11"/>
        <v>5.5</v>
      </c>
      <c r="M23" s="5">
        <f t="shared" si="11"/>
        <v>6</v>
      </c>
      <c r="N23" s="5">
        <f t="shared" si="11"/>
        <v>6.5</v>
      </c>
      <c r="O23" s="5">
        <f t="shared" si="11"/>
        <v>7</v>
      </c>
      <c r="P23" s="5">
        <f t="shared" si="11"/>
        <v>7.5</v>
      </c>
      <c r="Q23" s="5">
        <f t="shared" si="11"/>
        <v>8</v>
      </c>
      <c r="R23" s="5">
        <f t="shared" si="11"/>
        <v>8.5</v>
      </c>
      <c r="S23" s="5">
        <f t="shared" si="11"/>
        <v>9</v>
      </c>
      <c r="T23" s="5">
        <f t="shared" si="11"/>
        <v>9.5</v>
      </c>
      <c r="U23" s="5">
        <f t="shared" si="11"/>
        <v>10</v>
      </c>
      <c r="V23" s="5">
        <f t="shared" si="11"/>
        <v>10.5</v>
      </c>
      <c r="W23" s="5">
        <f t="shared" si="11"/>
        <v>11</v>
      </c>
      <c r="X23" s="5">
        <f t="shared" si="11"/>
        <v>11.5</v>
      </c>
      <c r="Y23" s="5">
        <f t="shared" si="11"/>
        <v>12</v>
      </c>
      <c r="Z23" s="5">
        <f t="shared" si="11"/>
        <v>12.5</v>
      </c>
      <c r="AA23" s="5">
        <f t="shared" si="11"/>
        <v>13</v>
      </c>
      <c r="AB23" s="5">
        <f t="shared" si="11"/>
        <v>13.5</v>
      </c>
    </row>
    <row r="24" spans="2:28" ht="12.75" customHeight="1" hidden="1">
      <c r="B24" s="6">
        <v>725</v>
      </c>
      <c r="C24" s="6">
        <f>B25</f>
        <v>744</v>
      </c>
      <c r="D24" s="6">
        <f aca="true" t="shared" si="12" ref="D24:AB24">C25</f>
        <v>797</v>
      </c>
      <c r="E24" s="6">
        <f t="shared" si="12"/>
        <v>848</v>
      </c>
      <c r="F24" s="6">
        <f t="shared" si="12"/>
        <v>900</v>
      </c>
      <c r="G24" s="6">
        <f t="shared" si="12"/>
        <v>950</v>
      </c>
      <c r="H24" s="6">
        <f t="shared" si="12"/>
        <v>994</v>
      </c>
      <c r="I24" s="6">
        <f t="shared" si="12"/>
        <v>1031</v>
      </c>
      <c r="J24" s="6">
        <f t="shared" si="12"/>
        <v>1067</v>
      </c>
      <c r="K24" s="6">
        <f t="shared" si="12"/>
        <v>1108</v>
      </c>
      <c r="L24" s="6">
        <f t="shared" si="12"/>
        <v>1150</v>
      </c>
      <c r="M24" s="6">
        <f t="shared" si="12"/>
        <v>1190</v>
      </c>
      <c r="N24" s="6">
        <f t="shared" si="12"/>
        <v>1225</v>
      </c>
      <c r="O24" s="6">
        <f t="shared" si="12"/>
        <v>1266</v>
      </c>
      <c r="P24" s="6">
        <f t="shared" si="12"/>
        <v>1310</v>
      </c>
      <c r="Q24" s="6">
        <f t="shared" si="12"/>
        <v>1354</v>
      </c>
      <c r="R24" s="6">
        <f t="shared" si="12"/>
        <v>1390</v>
      </c>
      <c r="S24" s="6">
        <f t="shared" si="12"/>
        <v>1437</v>
      </c>
      <c r="T24" s="6">
        <f t="shared" si="12"/>
        <v>1478</v>
      </c>
      <c r="U24" s="6">
        <f t="shared" si="12"/>
        <v>1512</v>
      </c>
      <c r="V24" s="6">
        <f t="shared" si="12"/>
        <v>1553</v>
      </c>
      <c r="W24" s="6">
        <f t="shared" si="12"/>
        <v>1595</v>
      </c>
      <c r="X24" s="6">
        <f t="shared" si="12"/>
        <v>1637</v>
      </c>
      <c r="Y24" s="6">
        <f t="shared" si="12"/>
        <v>1682</v>
      </c>
      <c r="Z24" s="6">
        <f t="shared" si="12"/>
        <v>1723</v>
      </c>
      <c r="AA24" s="6">
        <f t="shared" si="12"/>
        <v>1764</v>
      </c>
      <c r="AB24" s="6">
        <f t="shared" si="12"/>
        <v>1795</v>
      </c>
    </row>
    <row r="25" spans="1:28" ht="12.75" customHeight="1">
      <c r="A25" s="1" t="s">
        <v>38</v>
      </c>
      <c r="B25" s="6">
        <v>744</v>
      </c>
      <c r="C25" s="6">
        <v>797</v>
      </c>
      <c r="D25" s="6">
        <v>848</v>
      </c>
      <c r="E25" s="6">
        <v>900</v>
      </c>
      <c r="F25" s="6">
        <v>950</v>
      </c>
      <c r="G25" s="6">
        <v>994</v>
      </c>
      <c r="H25" s="6">
        <v>1031</v>
      </c>
      <c r="I25" s="6">
        <v>1067</v>
      </c>
      <c r="J25" s="6">
        <v>1108</v>
      </c>
      <c r="K25" s="6">
        <v>1150</v>
      </c>
      <c r="L25" s="6">
        <v>1190</v>
      </c>
      <c r="M25" s="6">
        <v>1225</v>
      </c>
      <c r="N25" s="6">
        <v>1266</v>
      </c>
      <c r="O25" s="6">
        <v>1310</v>
      </c>
      <c r="P25" s="6">
        <v>1354</v>
      </c>
      <c r="Q25" s="6">
        <v>1390</v>
      </c>
      <c r="R25" s="6">
        <v>1437</v>
      </c>
      <c r="S25" s="6">
        <v>1478</v>
      </c>
      <c r="T25" s="6">
        <v>1512</v>
      </c>
      <c r="U25" s="6">
        <v>1553</v>
      </c>
      <c r="V25" s="6">
        <v>1595</v>
      </c>
      <c r="W25" s="6">
        <v>1637</v>
      </c>
      <c r="X25" s="6">
        <v>1682</v>
      </c>
      <c r="Y25" s="6">
        <v>1723</v>
      </c>
      <c r="Z25" s="6">
        <v>1764</v>
      </c>
      <c r="AA25" s="6">
        <v>1795</v>
      </c>
      <c r="AB25" s="6">
        <v>1814</v>
      </c>
    </row>
    <row r="26" spans="1:28" ht="12">
      <c r="A26" s="2" t="s">
        <v>0</v>
      </c>
      <c r="B26" s="6">
        <f aca="true" t="shared" si="13" ref="B26:O26">B25-B24</f>
        <v>19</v>
      </c>
      <c r="C26" s="6">
        <f t="shared" si="13"/>
        <v>53</v>
      </c>
      <c r="D26" s="6">
        <f t="shared" si="13"/>
        <v>51</v>
      </c>
      <c r="E26" s="6">
        <f t="shared" si="13"/>
        <v>52</v>
      </c>
      <c r="F26" s="6">
        <f t="shared" si="13"/>
        <v>50</v>
      </c>
      <c r="G26" s="6">
        <f t="shared" si="13"/>
        <v>44</v>
      </c>
      <c r="H26" s="6">
        <f t="shared" si="13"/>
        <v>37</v>
      </c>
      <c r="I26" s="6">
        <f t="shared" si="13"/>
        <v>36</v>
      </c>
      <c r="J26" s="6">
        <f t="shared" si="13"/>
        <v>41</v>
      </c>
      <c r="K26" s="6">
        <f t="shared" si="13"/>
        <v>42</v>
      </c>
      <c r="L26" s="6">
        <f t="shared" si="13"/>
        <v>40</v>
      </c>
      <c r="M26" s="6">
        <f t="shared" si="13"/>
        <v>35</v>
      </c>
      <c r="N26" s="6">
        <f t="shared" si="13"/>
        <v>41</v>
      </c>
      <c r="O26" s="6">
        <f t="shared" si="13"/>
        <v>44</v>
      </c>
      <c r="P26" s="6">
        <f aca="true" t="shared" si="14" ref="P26:AB26">P25-P24</f>
        <v>44</v>
      </c>
      <c r="Q26" s="6">
        <f t="shared" si="14"/>
        <v>36</v>
      </c>
      <c r="R26" s="6">
        <f t="shared" si="14"/>
        <v>47</v>
      </c>
      <c r="S26" s="6">
        <f t="shared" si="14"/>
        <v>41</v>
      </c>
      <c r="T26" s="6">
        <f t="shared" si="14"/>
        <v>34</v>
      </c>
      <c r="U26" s="6">
        <f t="shared" si="14"/>
        <v>41</v>
      </c>
      <c r="V26" s="6">
        <f t="shared" si="14"/>
        <v>42</v>
      </c>
      <c r="W26" s="6">
        <f t="shared" si="14"/>
        <v>42</v>
      </c>
      <c r="X26" s="6">
        <f t="shared" si="14"/>
        <v>45</v>
      </c>
      <c r="Y26" s="6">
        <f t="shared" si="14"/>
        <v>41</v>
      </c>
      <c r="Z26" s="6">
        <f t="shared" si="14"/>
        <v>41</v>
      </c>
      <c r="AA26" s="6">
        <f t="shared" si="14"/>
        <v>31</v>
      </c>
      <c r="AB26" s="6">
        <f t="shared" si="14"/>
        <v>19</v>
      </c>
    </row>
    <row r="27" spans="1:28" ht="12" hidden="1">
      <c r="A27" s="2" t="s">
        <v>2</v>
      </c>
      <c r="B27" s="7">
        <v>0.5</v>
      </c>
      <c r="C27" s="7">
        <v>0.5</v>
      </c>
      <c r="D27" s="7">
        <v>0.5</v>
      </c>
      <c r="E27" s="7">
        <v>0.5</v>
      </c>
      <c r="F27" s="7">
        <v>0.5</v>
      </c>
      <c r="G27" s="7">
        <v>0.5</v>
      </c>
      <c r="H27" s="7">
        <v>0.5</v>
      </c>
      <c r="I27" s="7">
        <v>0.5</v>
      </c>
      <c r="J27" s="7">
        <v>0.5</v>
      </c>
      <c r="K27" s="7">
        <v>0.5</v>
      </c>
      <c r="L27" s="7">
        <v>0.5</v>
      </c>
      <c r="M27" s="7">
        <v>0.5</v>
      </c>
      <c r="N27" s="7">
        <v>0.5</v>
      </c>
      <c r="O27" s="7">
        <v>0.5</v>
      </c>
      <c r="P27" s="7">
        <v>0.5</v>
      </c>
      <c r="Q27" s="7">
        <v>0.5</v>
      </c>
      <c r="R27" s="7">
        <v>0.5</v>
      </c>
      <c r="S27" s="7">
        <v>0.5</v>
      </c>
      <c r="T27" s="7">
        <v>0.5</v>
      </c>
      <c r="U27" s="7">
        <v>0.5</v>
      </c>
      <c r="V27" s="7">
        <v>0.5</v>
      </c>
      <c r="W27" s="7">
        <v>0.5</v>
      </c>
      <c r="X27" s="7">
        <v>0.5</v>
      </c>
      <c r="Y27" s="7">
        <v>0.5</v>
      </c>
      <c r="Z27" s="7">
        <v>0.5</v>
      </c>
      <c r="AA27" s="7">
        <v>0.5</v>
      </c>
      <c r="AB27" s="7">
        <v>0.5</v>
      </c>
    </row>
    <row r="28" spans="1:28" ht="12" hidden="1">
      <c r="A28" s="2" t="s">
        <v>4</v>
      </c>
      <c r="B28" s="7">
        <f aca="true" t="shared" si="15" ref="B28:AB28">B27/B32*60</f>
        <v>1.1772101608804597</v>
      </c>
      <c r="C28" s="7">
        <f t="shared" si="15"/>
        <v>2.212846813822451</v>
      </c>
      <c r="D28" s="7">
        <f t="shared" si="15"/>
        <v>2.1435301681595584</v>
      </c>
      <c r="E28" s="7">
        <f t="shared" si="15"/>
        <v>2.178122390820831</v>
      </c>
      <c r="F28" s="7">
        <f t="shared" si="15"/>
        <v>2.109078774135673</v>
      </c>
      <c r="G28" s="7">
        <f t="shared" si="15"/>
        <v>1.9058664926551456</v>
      </c>
      <c r="H28" s="7">
        <f t="shared" si="15"/>
        <v>1.6787751088161387</v>
      </c>
      <c r="I28" s="7">
        <f t="shared" si="15"/>
        <v>1.6474565730167505</v>
      </c>
      <c r="J28" s="7">
        <f t="shared" si="15"/>
        <v>1.8069982715249746</v>
      </c>
      <c r="K28" s="7">
        <f t="shared" si="15"/>
        <v>1.8397196109825327</v>
      </c>
      <c r="L28" s="7">
        <f t="shared" si="15"/>
        <v>1.7745292132464745</v>
      </c>
      <c r="M28" s="7">
        <f t="shared" si="15"/>
        <v>1.616462900524342</v>
      </c>
      <c r="N28" s="7">
        <f t="shared" si="15"/>
        <v>1.8069982715249746</v>
      </c>
      <c r="O28" s="7">
        <f t="shared" si="15"/>
        <v>1.9058664926551456</v>
      </c>
      <c r="P28" s="7">
        <f t="shared" si="15"/>
        <v>1.9058664926551456</v>
      </c>
      <c r="Q28" s="7">
        <f t="shared" si="15"/>
        <v>1.6474565730167505</v>
      </c>
      <c r="R28" s="7">
        <f t="shared" si="15"/>
        <v>2.0066623423893915</v>
      </c>
      <c r="S28" s="7">
        <f t="shared" si="15"/>
        <v>1.8069982715249746</v>
      </c>
      <c r="T28" s="7">
        <f t="shared" si="15"/>
        <v>1.5858095829152434</v>
      </c>
      <c r="U28" s="7">
        <f t="shared" si="15"/>
        <v>1.8069982715249746</v>
      </c>
      <c r="V28" s="7">
        <f t="shared" si="15"/>
        <v>1.8397196109825327</v>
      </c>
      <c r="W28" s="7">
        <f t="shared" si="15"/>
        <v>1.8397196109825327</v>
      </c>
      <c r="X28" s="7">
        <f t="shared" si="15"/>
        <v>1.9392668907274533</v>
      </c>
      <c r="Y28" s="7">
        <f t="shared" si="15"/>
        <v>1.8069982715249746</v>
      </c>
      <c r="Z28" s="7">
        <f t="shared" si="15"/>
        <v>1.8069982715249746</v>
      </c>
      <c r="AA28" s="7">
        <f t="shared" si="15"/>
        <v>1.4960491833950669</v>
      </c>
      <c r="AB28" s="7">
        <f t="shared" si="15"/>
        <v>1.1772101608804597</v>
      </c>
    </row>
    <row r="29" spans="1:28" ht="11.25" customHeight="1" hidden="1">
      <c r="A29" s="2" t="s">
        <v>6</v>
      </c>
      <c r="B29" s="8">
        <f>B6</f>
        <v>9</v>
      </c>
      <c r="C29" s="8">
        <f aca="true" t="shared" si="16" ref="C29:F30">B29</f>
        <v>9</v>
      </c>
      <c r="D29" s="8">
        <f t="shared" si="16"/>
        <v>9</v>
      </c>
      <c r="E29" s="8">
        <f t="shared" si="16"/>
        <v>9</v>
      </c>
      <c r="F29" s="8">
        <f t="shared" si="16"/>
        <v>9</v>
      </c>
      <c r="G29" s="8">
        <f aca="true" t="shared" si="17" ref="G29:M29">F29</f>
        <v>9</v>
      </c>
      <c r="H29" s="8">
        <f t="shared" si="17"/>
        <v>9</v>
      </c>
      <c r="I29" s="8">
        <f t="shared" si="17"/>
        <v>9</v>
      </c>
      <c r="J29" s="8">
        <f t="shared" si="17"/>
        <v>9</v>
      </c>
      <c r="K29" s="8">
        <f t="shared" si="17"/>
        <v>9</v>
      </c>
      <c r="L29" s="8">
        <f t="shared" si="17"/>
        <v>9</v>
      </c>
      <c r="M29" s="8">
        <f t="shared" si="17"/>
        <v>9</v>
      </c>
      <c r="N29" s="8">
        <f>M29</f>
        <v>9</v>
      </c>
      <c r="O29" s="8">
        <f aca="true" t="shared" si="18" ref="O29:U29">N29</f>
        <v>9</v>
      </c>
      <c r="P29" s="8">
        <f t="shared" si="18"/>
        <v>9</v>
      </c>
      <c r="Q29" s="8">
        <f t="shared" si="18"/>
        <v>9</v>
      </c>
      <c r="R29" s="8">
        <f t="shared" si="18"/>
        <v>9</v>
      </c>
      <c r="S29" s="8">
        <f t="shared" si="18"/>
        <v>9</v>
      </c>
      <c r="T29" s="8">
        <f t="shared" si="18"/>
        <v>9</v>
      </c>
      <c r="U29" s="8">
        <f t="shared" si="18"/>
        <v>9</v>
      </c>
      <c r="V29" s="8">
        <f>U29</f>
        <v>9</v>
      </c>
      <c r="W29" s="8">
        <f aca="true" t="shared" si="19" ref="W29:AB29">V29</f>
        <v>9</v>
      </c>
      <c r="X29" s="8">
        <f t="shared" si="19"/>
        <v>9</v>
      </c>
      <c r="Y29" s="8">
        <f t="shared" si="19"/>
        <v>9</v>
      </c>
      <c r="Z29" s="8">
        <f t="shared" si="19"/>
        <v>9</v>
      </c>
      <c r="AA29" s="8">
        <f t="shared" si="19"/>
        <v>9</v>
      </c>
      <c r="AB29" s="8">
        <f t="shared" si="19"/>
        <v>9</v>
      </c>
    </row>
    <row r="30" spans="1:28" ht="12" hidden="1">
      <c r="A30" s="2" t="s">
        <v>8</v>
      </c>
      <c r="B30" s="8">
        <f>B5</f>
        <v>67</v>
      </c>
      <c r="C30" s="8">
        <f t="shared" si="16"/>
        <v>67</v>
      </c>
      <c r="D30" s="8">
        <f t="shared" si="16"/>
        <v>67</v>
      </c>
      <c r="E30" s="8">
        <f t="shared" si="16"/>
        <v>67</v>
      </c>
      <c r="F30" s="8">
        <f t="shared" si="16"/>
        <v>67</v>
      </c>
      <c r="G30" s="8">
        <f aca="true" t="shared" si="20" ref="G30:M30">F30</f>
        <v>67</v>
      </c>
      <c r="H30" s="8">
        <f t="shared" si="20"/>
        <v>67</v>
      </c>
      <c r="I30" s="8">
        <f t="shared" si="20"/>
        <v>67</v>
      </c>
      <c r="J30" s="8">
        <f t="shared" si="20"/>
        <v>67</v>
      </c>
      <c r="K30" s="8">
        <f t="shared" si="20"/>
        <v>67</v>
      </c>
      <c r="L30" s="8">
        <f t="shared" si="20"/>
        <v>67</v>
      </c>
      <c r="M30" s="8">
        <f t="shared" si="20"/>
        <v>67</v>
      </c>
      <c r="N30" s="8">
        <f>M30</f>
        <v>67</v>
      </c>
      <c r="O30" s="8">
        <f aca="true" t="shared" si="21" ref="O30:U30">N30</f>
        <v>67</v>
      </c>
      <c r="P30" s="8">
        <f t="shared" si="21"/>
        <v>67</v>
      </c>
      <c r="Q30" s="8">
        <f t="shared" si="21"/>
        <v>67</v>
      </c>
      <c r="R30" s="8">
        <f t="shared" si="21"/>
        <v>67</v>
      </c>
      <c r="S30" s="8">
        <f t="shared" si="21"/>
        <v>67</v>
      </c>
      <c r="T30" s="8">
        <f t="shared" si="21"/>
        <v>67</v>
      </c>
      <c r="U30" s="8">
        <f t="shared" si="21"/>
        <v>67</v>
      </c>
      <c r="V30" s="8">
        <f>U30</f>
        <v>67</v>
      </c>
      <c r="W30" s="8">
        <f aca="true" t="shared" si="22" ref="W30:AB30">V30</f>
        <v>67</v>
      </c>
      <c r="X30" s="8">
        <f t="shared" si="22"/>
        <v>67</v>
      </c>
      <c r="Y30" s="8">
        <f t="shared" si="22"/>
        <v>67</v>
      </c>
      <c r="Z30" s="8">
        <f t="shared" si="22"/>
        <v>67</v>
      </c>
      <c r="AA30" s="8">
        <f t="shared" si="22"/>
        <v>67</v>
      </c>
      <c r="AB30" s="8">
        <f t="shared" si="22"/>
        <v>67</v>
      </c>
    </row>
    <row r="31" spans="1:28" ht="12" hidden="1">
      <c r="A31" s="2" t="s">
        <v>30</v>
      </c>
      <c r="B31" s="8">
        <f>B7</f>
        <v>2.098</v>
      </c>
      <c r="C31" s="8">
        <f>B31</f>
        <v>2.098</v>
      </c>
      <c r="D31" s="8">
        <f aca="true" t="shared" si="23" ref="D31:AB31">C31</f>
        <v>2.098</v>
      </c>
      <c r="E31" s="8">
        <f t="shared" si="23"/>
        <v>2.098</v>
      </c>
      <c r="F31" s="8">
        <f t="shared" si="23"/>
        <v>2.098</v>
      </c>
      <c r="G31" s="8">
        <f t="shared" si="23"/>
        <v>2.098</v>
      </c>
      <c r="H31" s="8">
        <f t="shared" si="23"/>
        <v>2.098</v>
      </c>
      <c r="I31" s="8">
        <f t="shared" si="23"/>
        <v>2.098</v>
      </c>
      <c r="J31" s="8">
        <f t="shared" si="23"/>
        <v>2.098</v>
      </c>
      <c r="K31" s="8">
        <f t="shared" si="23"/>
        <v>2.098</v>
      </c>
      <c r="L31" s="8">
        <f t="shared" si="23"/>
        <v>2.098</v>
      </c>
      <c r="M31" s="8">
        <f t="shared" si="23"/>
        <v>2.098</v>
      </c>
      <c r="N31" s="8">
        <f t="shared" si="23"/>
        <v>2.098</v>
      </c>
      <c r="O31" s="8">
        <f t="shared" si="23"/>
        <v>2.098</v>
      </c>
      <c r="P31" s="8">
        <f t="shared" si="23"/>
        <v>2.098</v>
      </c>
      <c r="Q31" s="8">
        <f t="shared" si="23"/>
        <v>2.098</v>
      </c>
      <c r="R31" s="8">
        <f t="shared" si="23"/>
        <v>2.098</v>
      </c>
      <c r="S31" s="8">
        <f t="shared" si="23"/>
        <v>2.098</v>
      </c>
      <c r="T31" s="8">
        <f>S31</f>
        <v>2.098</v>
      </c>
      <c r="U31" s="8">
        <f t="shared" si="23"/>
        <v>2.098</v>
      </c>
      <c r="V31" s="8">
        <f t="shared" si="23"/>
        <v>2.098</v>
      </c>
      <c r="W31" s="8">
        <f t="shared" si="23"/>
        <v>2.098</v>
      </c>
      <c r="X31" s="8">
        <f t="shared" si="23"/>
        <v>2.098</v>
      </c>
      <c r="Y31" s="8">
        <f t="shared" si="23"/>
        <v>2.098</v>
      </c>
      <c r="Z31" s="8">
        <f t="shared" si="23"/>
        <v>2.098</v>
      </c>
      <c r="AA31" s="8">
        <f t="shared" si="23"/>
        <v>2.098</v>
      </c>
      <c r="AB31" s="8">
        <f t="shared" si="23"/>
        <v>2.098</v>
      </c>
    </row>
    <row r="32" spans="1:28" ht="12">
      <c r="A32" s="2" t="s">
        <v>11</v>
      </c>
      <c r="B32" s="9">
        <f>B34*3.6</f>
        <v>25.483979833781547</v>
      </c>
      <c r="C32" s="9">
        <f aca="true" t="shared" si="24" ref="C32:O32">C34*3.6</f>
        <v>13.557196916029753</v>
      </c>
      <c r="D32" s="9">
        <f t="shared" si="24"/>
        <v>13.995604281957968</v>
      </c>
      <c r="E32" s="9">
        <f t="shared" si="24"/>
        <v>13.773330702823555</v>
      </c>
      <c r="F32" s="9">
        <f t="shared" si="24"/>
        <v>14.22421977211087</v>
      </c>
      <c r="G32" s="9">
        <f t="shared" si="24"/>
        <v>15.74087173241904</v>
      </c>
      <c r="H32" s="9">
        <f t="shared" si="24"/>
        <v>17.870172033439193</v>
      </c>
      <c r="I32" s="9">
        <f t="shared" si="24"/>
        <v>18.209888194543005</v>
      </c>
      <c r="J32" s="9">
        <f t="shared" si="24"/>
        <v>16.602118813695487</v>
      </c>
      <c r="K32" s="9">
        <f t="shared" si="24"/>
        <v>16.30683274826755</v>
      </c>
      <c r="L32" s="9">
        <f t="shared" si="24"/>
        <v>16.905892433923615</v>
      </c>
      <c r="M32" s="9">
        <f t="shared" si="24"/>
        <v>18.55904022929862</v>
      </c>
      <c r="N32" s="9">
        <f t="shared" si="24"/>
        <v>16.602118813695487</v>
      </c>
      <c r="O32" s="9">
        <f t="shared" si="24"/>
        <v>15.74087173241904</v>
      </c>
      <c r="P32" s="9">
        <f aca="true" t="shared" si="25" ref="P32:AB32">P34*3.6</f>
        <v>15.74087173241904</v>
      </c>
      <c r="Q32" s="9">
        <f t="shared" si="25"/>
        <v>18.209888194543005</v>
      </c>
      <c r="R32" s="9">
        <f t="shared" si="25"/>
        <v>14.950198329968222</v>
      </c>
      <c r="S32" s="9">
        <f t="shared" si="25"/>
        <v>16.602118813695487</v>
      </c>
      <c r="T32" s="9">
        <f t="shared" si="25"/>
        <v>18.917782010656072</v>
      </c>
      <c r="U32" s="9">
        <f t="shared" si="25"/>
        <v>16.602118813695487</v>
      </c>
      <c r="V32" s="9">
        <f t="shared" si="25"/>
        <v>16.30683274826755</v>
      </c>
      <c r="W32" s="9">
        <f t="shared" si="25"/>
        <v>16.30683274826755</v>
      </c>
      <c r="X32" s="9">
        <f t="shared" si="25"/>
        <v>15.469763415981628</v>
      </c>
      <c r="Y32" s="9">
        <f t="shared" si="25"/>
        <v>16.602118813695487</v>
      </c>
      <c r="Z32" s="9">
        <f t="shared" si="25"/>
        <v>16.602118813695487</v>
      </c>
      <c r="AA32" s="9">
        <f t="shared" si="25"/>
        <v>20.05281666737677</v>
      </c>
      <c r="AB32" s="9">
        <f t="shared" si="25"/>
        <v>25.483979833781547</v>
      </c>
    </row>
    <row r="33" spans="1:28" ht="12">
      <c r="A33" s="2" t="s">
        <v>13</v>
      </c>
      <c r="B33" s="10">
        <f>B26/B28*60</f>
        <v>968.391233683687</v>
      </c>
      <c r="C33" s="10">
        <f aca="true" t="shared" si="26" ref="C33:O33">C26/C28*60</f>
        <v>1437.0628730991539</v>
      </c>
      <c r="D33" s="10">
        <f t="shared" si="26"/>
        <v>1427.5516367597127</v>
      </c>
      <c r="E33" s="10">
        <f t="shared" si="26"/>
        <v>1432.42639309365</v>
      </c>
      <c r="F33" s="10">
        <f t="shared" si="26"/>
        <v>1422.421977211087</v>
      </c>
      <c r="G33" s="10">
        <f t="shared" si="26"/>
        <v>1385.1967124528753</v>
      </c>
      <c r="H33" s="10">
        <f t="shared" si="26"/>
        <v>1322.3927304745005</v>
      </c>
      <c r="I33" s="10">
        <f t="shared" si="26"/>
        <v>1311.1119500070963</v>
      </c>
      <c r="J33" s="10">
        <f t="shared" si="26"/>
        <v>1361.3737427230296</v>
      </c>
      <c r="K33" s="10">
        <f t="shared" si="26"/>
        <v>1369.7739508544742</v>
      </c>
      <c r="L33" s="10">
        <f t="shared" si="26"/>
        <v>1352.4713947138894</v>
      </c>
      <c r="M33" s="10">
        <f t="shared" si="26"/>
        <v>1299.1328160509036</v>
      </c>
      <c r="N33" s="10">
        <f t="shared" si="26"/>
        <v>1361.3737427230296</v>
      </c>
      <c r="O33" s="10">
        <f t="shared" si="26"/>
        <v>1385.1967124528753</v>
      </c>
      <c r="P33" s="10">
        <f aca="true" t="shared" si="27" ref="P33:AB33">P26/P28*60</f>
        <v>1385.1967124528753</v>
      </c>
      <c r="Q33" s="10">
        <f t="shared" si="27"/>
        <v>1311.1119500070963</v>
      </c>
      <c r="R33" s="10">
        <f t="shared" si="27"/>
        <v>1405.3186430170128</v>
      </c>
      <c r="S33" s="10">
        <f t="shared" si="27"/>
        <v>1361.3737427230296</v>
      </c>
      <c r="T33" s="10">
        <f t="shared" si="27"/>
        <v>1286.409176724613</v>
      </c>
      <c r="U33" s="10">
        <f t="shared" si="27"/>
        <v>1361.3737427230296</v>
      </c>
      <c r="V33" s="10">
        <f t="shared" si="27"/>
        <v>1369.7739508544742</v>
      </c>
      <c r="W33" s="10">
        <f t="shared" si="27"/>
        <v>1369.7739508544742</v>
      </c>
      <c r="X33" s="10">
        <f t="shared" si="27"/>
        <v>1392.2787074383466</v>
      </c>
      <c r="Y33" s="10">
        <f t="shared" si="27"/>
        <v>1361.3737427230296</v>
      </c>
      <c r="Z33" s="10">
        <f t="shared" si="27"/>
        <v>1361.3737427230296</v>
      </c>
      <c r="AA33" s="10">
        <f t="shared" si="27"/>
        <v>1243.2746333773596</v>
      </c>
      <c r="AB33" s="10">
        <f t="shared" si="27"/>
        <v>968.391233683687</v>
      </c>
    </row>
    <row r="34" spans="1:28" ht="12" hidden="1">
      <c r="A34" s="2" t="s">
        <v>22</v>
      </c>
      <c r="B34" s="8">
        <f>B53/B48</f>
        <v>7.078883287161485</v>
      </c>
      <c r="C34" s="8">
        <f aca="true" t="shared" si="28" ref="C34:O34">C53/C48</f>
        <v>3.7658880322304866</v>
      </c>
      <c r="D34" s="8">
        <f t="shared" si="28"/>
        <v>3.8876678560994353</v>
      </c>
      <c r="E34" s="8">
        <f t="shared" si="28"/>
        <v>3.8259251952287654</v>
      </c>
      <c r="F34" s="8">
        <f t="shared" si="28"/>
        <v>3.951172158919686</v>
      </c>
      <c r="G34" s="8">
        <f t="shared" si="28"/>
        <v>4.3724643701164</v>
      </c>
      <c r="H34" s="8">
        <f t="shared" si="28"/>
        <v>4.963936675955331</v>
      </c>
      <c r="I34" s="8">
        <f t="shared" si="28"/>
        <v>5.058302276261946</v>
      </c>
      <c r="J34" s="8">
        <f t="shared" si="28"/>
        <v>4.611699670470967</v>
      </c>
      <c r="K34" s="8">
        <f t="shared" si="28"/>
        <v>4.529675763407653</v>
      </c>
      <c r="L34" s="8">
        <f t="shared" si="28"/>
        <v>4.696081231645448</v>
      </c>
      <c r="M34" s="8">
        <f t="shared" si="28"/>
        <v>5.15528895258295</v>
      </c>
      <c r="N34" s="8">
        <f t="shared" si="28"/>
        <v>4.611699670470967</v>
      </c>
      <c r="O34" s="8">
        <f t="shared" si="28"/>
        <v>4.3724643701164</v>
      </c>
      <c r="P34" s="8">
        <f aca="true" t="shared" si="29" ref="P34:AB34">P53/P48</f>
        <v>4.3724643701164</v>
      </c>
      <c r="Q34" s="8">
        <f t="shared" si="29"/>
        <v>5.058302276261946</v>
      </c>
      <c r="R34" s="8">
        <f t="shared" si="29"/>
        <v>4.152832869435617</v>
      </c>
      <c r="S34" s="8">
        <f t="shared" si="29"/>
        <v>4.611699670470967</v>
      </c>
      <c r="T34" s="8">
        <f t="shared" si="29"/>
        <v>5.254939447404465</v>
      </c>
      <c r="U34" s="8">
        <f t="shared" si="29"/>
        <v>4.611699670470967</v>
      </c>
      <c r="V34" s="8">
        <f t="shared" si="29"/>
        <v>4.529675763407653</v>
      </c>
      <c r="W34" s="8">
        <f t="shared" si="29"/>
        <v>4.529675763407653</v>
      </c>
      <c r="X34" s="8">
        <f t="shared" si="29"/>
        <v>4.297156504439341</v>
      </c>
      <c r="Y34" s="8">
        <f t="shared" si="29"/>
        <v>4.611699670470967</v>
      </c>
      <c r="Z34" s="8">
        <f t="shared" si="29"/>
        <v>4.611699670470967</v>
      </c>
      <c r="AA34" s="8">
        <f t="shared" si="29"/>
        <v>5.570226852049103</v>
      </c>
      <c r="AB34" s="8">
        <f t="shared" si="29"/>
        <v>7.078883287161485</v>
      </c>
    </row>
    <row r="35" spans="1:28" ht="12" hidden="1">
      <c r="A35" s="2" t="s">
        <v>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</row>
    <row r="36" spans="1:28" ht="12" hidden="1">
      <c r="A36" s="2" t="s">
        <v>3</v>
      </c>
      <c r="B36" s="8">
        <v>0.45</v>
      </c>
      <c r="C36" s="8">
        <v>0.45</v>
      </c>
      <c r="D36" s="8">
        <v>0.45</v>
      </c>
      <c r="E36" s="8">
        <v>0.45</v>
      </c>
      <c r="F36" s="8">
        <v>0.45</v>
      </c>
      <c r="G36" s="8">
        <v>0.45</v>
      </c>
      <c r="H36" s="8">
        <v>0.45</v>
      </c>
      <c r="I36" s="8">
        <v>0.45</v>
      </c>
      <c r="J36" s="8">
        <v>0.45</v>
      </c>
      <c r="K36" s="8">
        <v>0.45</v>
      </c>
      <c r="L36" s="8">
        <v>0.45</v>
      </c>
      <c r="M36" s="8">
        <v>0.45</v>
      </c>
      <c r="N36" s="8">
        <v>0.45</v>
      </c>
      <c r="O36" s="8">
        <v>0.45</v>
      </c>
      <c r="P36" s="8">
        <v>0.45</v>
      </c>
      <c r="Q36" s="8">
        <v>0.45</v>
      </c>
      <c r="R36" s="8">
        <v>0.45</v>
      </c>
      <c r="S36" s="8">
        <v>0.45</v>
      </c>
      <c r="T36" s="8">
        <v>0.45</v>
      </c>
      <c r="U36" s="8">
        <v>0.45</v>
      </c>
      <c r="V36" s="8">
        <v>0.45</v>
      </c>
      <c r="W36" s="8">
        <v>0.45</v>
      </c>
      <c r="X36" s="8">
        <v>0.45</v>
      </c>
      <c r="Y36" s="8">
        <v>0.45</v>
      </c>
      <c r="Z36" s="8">
        <v>0.45</v>
      </c>
      <c r="AA36" s="8">
        <v>0.45</v>
      </c>
      <c r="AB36" s="8">
        <v>0.45</v>
      </c>
    </row>
    <row r="37" spans="1:28" ht="12" hidden="1">
      <c r="A37" s="2" t="s">
        <v>5</v>
      </c>
      <c r="B37" s="8">
        <v>1.3</v>
      </c>
      <c r="C37" s="8">
        <v>1.3</v>
      </c>
      <c r="D37" s="8">
        <v>1.3</v>
      </c>
      <c r="E37" s="8">
        <v>1.3</v>
      </c>
      <c r="F37" s="8">
        <v>1.3</v>
      </c>
      <c r="G37" s="8">
        <v>1.3</v>
      </c>
      <c r="H37" s="8">
        <v>1.3</v>
      </c>
      <c r="I37" s="8">
        <v>1.3</v>
      </c>
      <c r="J37" s="8">
        <v>1.3</v>
      </c>
      <c r="K37" s="8">
        <v>1.3</v>
      </c>
      <c r="L37" s="8">
        <v>1.3</v>
      </c>
      <c r="M37" s="8">
        <v>1.3</v>
      </c>
      <c r="N37" s="8">
        <v>1.3</v>
      </c>
      <c r="O37" s="8">
        <v>1.3</v>
      </c>
      <c r="P37" s="8">
        <v>1.3</v>
      </c>
      <c r="Q37" s="8">
        <v>1.3</v>
      </c>
      <c r="R37" s="8">
        <v>1.3</v>
      </c>
      <c r="S37" s="8">
        <v>1.3</v>
      </c>
      <c r="T37" s="8">
        <v>1.3</v>
      </c>
      <c r="U37" s="8">
        <v>1.3</v>
      </c>
      <c r="V37" s="8">
        <v>1.3</v>
      </c>
      <c r="W37" s="8">
        <v>1.3</v>
      </c>
      <c r="X37" s="8">
        <v>1.3</v>
      </c>
      <c r="Y37" s="8">
        <v>1.3</v>
      </c>
      <c r="Z37" s="8">
        <v>1.3</v>
      </c>
      <c r="AA37" s="8">
        <v>1.3</v>
      </c>
      <c r="AB37" s="8">
        <v>1.3</v>
      </c>
    </row>
    <row r="38" spans="1:28" ht="12" hidden="1">
      <c r="A38" s="2" t="s">
        <v>7</v>
      </c>
      <c r="B38" s="8">
        <v>0.003</v>
      </c>
      <c r="C38" s="8">
        <v>0.003</v>
      </c>
      <c r="D38" s="8">
        <v>0.003</v>
      </c>
      <c r="E38" s="8">
        <v>0.003</v>
      </c>
      <c r="F38" s="8">
        <v>0.003</v>
      </c>
      <c r="G38" s="8">
        <v>0.003</v>
      </c>
      <c r="H38" s="8">
        <v>0.003</v>
      </c>
      <c r="I38" s="8">
        <v>0.003</v>
      </c>
      <c r="J38" s="8">
        <v>0.003</v>
      </c>
      <c r="K38" s="8">
        <v>0.003</v>
      </c>
      <c r="L38" s="8">
        <v>0.003</v>
      </c>
      <c r="M38" s="8">
        <v>0.003</v>
      </c>
      <c r="N38" s="8">
        <v>0.003</v>
      </c>
      <c r="O38" s="8">
        <v>0.003</v>
      </c>
      <c r="P38" s="8">
        <v>0.003</v>
      </c>
      <c r="Q38" s="8">
        <v>0.003</v>
      </c>
      <c r="R38" s="8">
        <v>0.003</v>
      </c>
      <c r="S38" s="8">
        <v>0.003</v>
      </c>
      <c r="T38" s="8">
        <v>0.003</v>
      </c>
      <c r="U38" s="8">
        <v>0.003</v>
      </c>
      <c r="V38" s="8">
        <v>0.003</v>
      </c>
      <c r="W38" s="8">
        <v>0.003</v>
      </c>
      <c r="X38" s="8">
        <v>0.003</v>
      </c>
      <c r="Y38" s="8">
        <v>0.003</v>
      </c>
      <c r="Z38" s="8">
        <v>0.003</v>
      </c>
      <c r="AA38" s="8">
        <v>0.003</v>
      </c>
      <c r="AB38" s="8">
        <v>0.003</v>
      </c>
    </row>
    <row r="39" spans="1:28" ht="12" hidden="1">
      <c r="A39" s="2" t="s">
        <v>9</v>
      </c>
      <c r="B39" s="8">
        <v>0.05</v>
      </c>
      <c r="C39" s="8">
        <v>0.05</v>
      </c>
      <c r="D39" s="8">
        <v>0.05</v>
      </c>
      <c r="E39" s="8">
        <v>0.05</v>
      </c>
      <c r="F39" s="8">
        <v>0.05</v>
      </c>
      <c r="G39" s="8">
        <v>0.05</v>
      </c>
      <c r="H39" s="8">
        <v>0.05</v>
      </c>
      <c r="I39" s="8">
        <v>0.05</v>
      </c>
      <c r="J39" s="8">
        <v>0.05</v>
      </c>
      <c r="K39" s="8">
        <v>0.05</v>
      </c>
      <c r="L39" s="8">
        <v>0.05</v>
      </c>
      <c r="M39" s="8">
        <v>0.05</v>
      </c>
      <c r="N39" s="8">
        <v>0.05</v>
      </c>
      <c r="O39" s="8">
        <v>0.05</v>
      </c>
      <c r="P39" s="8">
        <v>0.05</v>
      </c>
      <c r="Q39" s="8">
        <v>0.05</v>
      </c>
      <c r="R39" s="8">
        <v>0.05</v>
      </c>
      <c r="S39" s="8">
        <v>0.05</v>
      </c>
      <c r="T39" s="8">
        <v>0.05</v>
      </c>
      <c r="U39" s="8">
        <v>0.05</v>
      </c>
      <c r="V39" s="8">
        <v>0.05</v>
      </c>
      <c r="W39" s="8">
        <v>0.05</v>
      </c>
      <c r="X39" s="8">
        <v>0.05</v>
      </c>
      <c r="Y39" s="8">
        <v>0.05</v>
      </c>
      <c r="Z39" s="8">
        <v>0.05</v>
      </c>
      <c r="AA39" s="8">
        <v>0.05</v>
      </c>
      <c r="AB39" s="8">
        <v>0.05</v>
      </c>
    </row>
    <row r="40" spans="1:28" ht="12" hidden="1">
      <c r="A40" s="2" t="s">
        <v>10</v>
      </c>
      <c r="B40" s="8">
        <v>9.81</v>
      </c>
      <c r="C40" s="8">
        <v>9.81</v>
      </c>
      <c r="D40" s="8">
        <v>9.81</v>
      </c>
      <c r="E40" s="8">
        <v>9.81</v>
      </c>
      <c r="F40" s="8">
        <v>9.81</v>
      </c>
      <c r="G40" s="8">
        <v>9.81</v>
      </c>
      <c r="H40" s="8">
        <v>9.81</v>
      </c>
      <c r="I40" s="8">
        <v>9.81</v>
      </c>
      <c r="J40" s="8">
        <v>9.81</v>
      </c>
      <c r="K40" s="8">
        <v>9.81</v>
      </c>
      <c r="L40" s="8">
        <v>9.81</v>
      </c>
      <c r="M40" s="8">
        <v>9.81</v>
      </c>
      <c r="N40" s="8">
        <v>9.81</v>
      </c>
      <c r="O40" s="8">
        <v>9.81</v>
      </c>
      <c r="P40" s="8">
        <v>9.81</v>
      </c>
      <c r="Q40" s="8">
        <v>9.81</v>
      </c>
      <c r="R40" s="8">
        <v>9.81</v>
      </c>
      <c r="S40" s="8">
        <v>9.81</v>
      </c>
      <c r="T40" s="8">
        <v>9.81</v>
      </c>
      <c r="U40" s="8">
        <v>9.81</v>
      </c>
      <c r="V40" s="8">
        <v>9.81</v>
      </c>
      <c r="W40" s="8">
        <v>9.81</v>
      </c>
      <c r="X40" s="8">
        <v>9.81</v>
      </c>
      <c r="Y40" s="8">
        <v>9.81</v>
      </c>
      <c r="Z40" s="8">
        <v>9.81</v>
      </c>
      <c r="AA40" s="8">
        <v>9.81</v>
      </c>
      <c r="AB40" s="8">
        <v>9.81</v>
      </c>
    </row>
    <row r="41" spans="1:28" ht="12" hidden="1">
      <c r="A41" s="2" t="s">
        <v>12</v>
      </c>
      <c r="B41" s="8">
        <f>B26/(B27*1000)*100</f>
        <v>3.8</v>
      </c>
      <c r="C41" s="8">
        <f aca="true" t="shared" si="30" ref="C41:O41">C26/(C27*1000)*100</f>
        <v>10.6</v>
      </c>
      <c r="D41" s="8">
        <f t="shared" si="30"/>
        <v>10.2</v>
      </c>
      <c r="E41" s="8">
        <f t="shared" si="30"/>
        <v>10.4</v>
      </c>
      <c r="F41" s="8">
        <f t="shared" si="30"/>
        <v>10</v>
      </c>
      <c r="G41" s="8">
        <f t="shared" si="30"/>
        <v>8.799999999999999</v>
      </c>
      <c r="H41" s="8">
        <f t="shared" si="30"/>
        <v>7.3999999999999995</v>
      </c>
      <c r="I41" s="8">
        <f t="shared" si="30"/>
        <v>7.199999999999999</v>
      </c>
      <c r="J41" s="8">
        <f t="shared" si="30"/>
        <v>8.200000000000001</v>
      </c>
      <c r="K41" s="8">
        <f t="shared" si="30"/>
        <v>8.4</v>
      </c>
      <c r="L41" s="8">
        <f t="shared" si="30"/>
        <v>8</v>
      </c>
      <c r="M41" s="8">
        <f t="shared" si="30"/>
        <v>7.000000000000001</v>
      </c>
      <c r="N41" s="8">
        <f t="shared" si="30"/>
        <v>8.200000000000001</v>
      </c>
      <c r="O41" s="8">
        <f t="shared" si="30"/>
        <v>8.799999999999999</v>
      </c>
      <c r="P41" s="8">
        <f aca="true" t="shared" si="31" ref="P41:AB41">P26/(P27*1000)*100</f>
        <v>8.799999999999999</v>
      </c>
      <c r="Q41" s="8">
        <f t="shared" si="31"/>
        <v>7.199999999999999</v>
      </c>
      <c r="R41" s="8">
        <f t="shared" si="31"/>
        <v>9.4</v>
      </c>
      <c r="S41" s="8">
        <f t="shared" si="31"/>
        <v>8.200000000000001</v>
      </c>
      <c r="T41" s="8">
        <f t="shared" si="31"/>
        <v>6.800000000000001</v>
      </c>
      <c r="U41" s="8">
        <f t="shared" si="31"/>
        <v>8.200000000000001</v>
      </c>
      <c r="V41" s="8">
        <f t="shared" si="31"/>
        <v>8.4</v>
      </c>
      <c r="W41" s="8">
        <f t="shared" si="31"/>
        <v>8.4</v>
      </c>
      <c r="X41" s="8">
        <f t="shared" si="31"/>
        <v>9</v>
      </c>
      <c r="Y41" s="8">
        <f t="shared" si="31"/>
        <v>8.200000000000001</v>
      </c>
      <c r="Z41" s="8">
        <f t="shared" si="31"/>
        <v>8.200000000000001</v>
      </c>
      <c r="AA41" s="8">
        <f t="shared" si="31"/>
        <v>6.2</v>
      </c>
      <c r="AB41" s="8">
        <f t="shared" si="31"/>
        <v>3.8</v>
      </c>
    </row>
    <row r="42" spans="1:28" ht="12" hidden="1">
      <c r="A42" s="2" t="s">
        <v>14</v>
      </c>
      <c r="B42" s="8">
        <f>DEGREES(TANH(B41/100))</f>
        <v>2.176192248451158</v>
      </c>
      <c r="C42" s="8">
        <f aca="true" t="shared" si="32" ref="C42:O42">DEGREES(TANH(C41/100))</f>
        <v>6.050707668407916</v>
      </c>
      <c r="D42" s="8">
        <f t="shared" si="32"/>
        <v>5.823985922332907</v>
      </c>
      <c r="E42" s="8">
        <f t="shared" si="32"/>
        <v>5.937370289756484</v>
      </c>
      <c r="F42" s="8">
        <f t="shared" si="32"/>
        <v>5.710555444542547</v>
      </c>
      <c r="G42" s="8">
        <f t="shared" si="32"/>
        <v>5.029053630441091</v>
      </c>
      <c r="H42" s="8">
        <f t="shared" si="32"/>
        <v>4.2321653901204295</v>
      </c>
      <c r="I42" s="8">
        <f t="shared" si="32"/>
        <v>4.118182363968723</v>
      </c>
      <c r="J42" s="8">
        <f t="shared" si="32"/>
        <v>4.687751812517554</v>
      </c>
      <c r="K42" s="8">
        <f t="shared" si="32"/>
        <v>4.801557524584763</v>
      </c>
      <c r="L42" s="8">
        <f t="shared" si="32"/>
        <v>4.573908849571655</v>
      </c>
      <c r="M42" s="8">
        <f t="shared" si="32"/>
        <v>4.00416656264557</v>
      </c>
      <c r="N42" s="8">
        <f t="shared" si="32"/>
        <v>4.687751812517554</v>
      </c>
      <c r="O42" s="8">
        <f t="shared" si="32"/>
        <v>5.029053630441091</v>
      </c>
      <c r="P42" s="8">
        <f aca="true" t="shared" si="33" ref="P42:AB42">DEGREES(TANH(P41/100))</f>
        <v>5.029053630441091</v>
      </c>
      <c r="Q42" s="8">
        <f t="shared" si="33"/>
        <v>4.118182363968723</v>
      </c>
      <c r="R42" s="8">
        <f t="shared" si="33"/>
        <v>5.369996154652983</v>
      </c>
      <c r="S42" s="8">
        <f t="shared" si="33"/>
        <v>4.687751812517554</v>
      </c>
      <c r="T42" s="8">
        <f t="shared" si="33"/>
        <v>3.8901188845262986</v>
      </c>
      <c r="U42" s="8">
        <f t="shared" si="33"/>
        <v>4.687751812517554</v>
      </c>
      <c r="V42" s="8">
        <f t="shared" si="33"/>
        <v>4.801557524584763</v>
      </c>
      <c r="W42" s="8">
        <f t="shared" si="33"/>
        <v>4.801557524584763</v>
      </c>
      <c r="X42" s="8">
        <f t="shared" si="33"/>
        <v>5.142742244455991</v>
      </c>
      <c r="Y42" s="8">
        <f t="shared" si="33"/>
        <v>4.687751812517554</v>
      </c>
      <c r="Z42" s="8">
        <f t="shared" si="33"/>
        <v>4.687751812517554</v>
      </c>
      <c r="AA42" s="8">
        <f t="shared" si="33"/>
        <v>3.5477935881647067</v>
      </c>
      <c r="AB42" s="8">
        <f t="shared" si="33"/>
        <v>2.176192248451158</v>
      </c>
    </row>
    <row r="43" spans="1:28" ht="12" hidden="1">
      <c r="A43" s="2" t="s">
        <v>28</v>
      </c>
      <c r="B43" s="8">
        <f>RADIANS(B42)</f>
        <v>0.03798171989185118</v>
      </c>
      <c r="C43" s="8">
        <f aca="true" t="shared" si="34" ref="C43:O43">RADIANS(C42)</f>
        <v>0.10560477088938741</v>
      </c>
      <c r="D43" s="8">
        <f t="shared" si="34"/>
        <v>0.10164772993450799</v>
      </c>
      <c r="E43" s="8">
        <f t="shared" si="34"/>
        <v>0.1036266604663404</v>
      </c>
      <c r="F43" s="8">
        <f t="shared" si="34"/>
        <v>0.0996679946249559</v>
      </c>
      <c r="G43" s="8">
        <f t="shared" si="34"/>
        <v>0.08777354411057116</v>
      </c>
      <c r="H43" s="8">
        <f t="shared" si="34"/>
        <v>0.07386522054655179</v>
      </c>
      <c r="I43" s="8">
        <f t="shared" si="34"/>
        <v>0.0718758414488177</v>
      </c>
      <c r="J43" s="8">
        <f t="shared" si="34"/>
        <v>0.08181670364476325</v>
      </c>
      <c r="K43" s="8">
        <f t="shared" si="34"/>
        <v>0.0838029880279127</v>
      </c>
      <c r="L43" s="8">
        <f t="shared" si="34"/>
        <v>0.07982976911113142</v>
      </c>
      <c r="M43" s="8">
        <f t="shared" si="34"/>
        <v>0.06988589031642899</v>
      </c>
      <c r="N43" s="8">
        <f t="shared" si="34"/>
        <v>0.08181670364476325</v>
      </c>
      <c r="O43" s="8">
        <f t="shared" si="34"/>
        <v>0.08777354411057116</v>
      </c>
      <c r="P43" s="8">
        <f aca="true" t="shared" si="35" ref="P43:AB43">RADIANS(P42)</f>
        <v>0.08777354411057116</v>
      </c>
      <c r="Q43" s="8">
        <f t="shared" si="35"/>
        <v>0.0718758414488177</v>
      </c>
      <c r="R43" s="8">
        <f t="shared" si="35"/>
        <v>0.09372411371812918</v>
      </c>
      <c r="S43" s="8">
        <f t="shared" si="35"/>
        <v>0.08181670364476325</v>
      </c>
      <c r="T43" s="8">
        <f t="shared" si="35"/>
        <v>0.067895382828993</v>
      </c>
      <c r="U43" s="8">
        <f t="shared" si="35"/>
        <v>0.08181670364476325</v>
      </c>
      <c r="V43" s="8">
        <f t="shared" si="35"/>
        <v>0.0838029880279127</v>
      </c>
      <c r="W43" s="8">
        <f t="shared" si="35"/>
        <v>0.0838029880279127</v>
      </c>
      <c r="X43" s="8">
        <f t="shared" si="35"/>
        <v>0.08975778474716013</v>
      </c>
      <c r="Y43" s="8">
        <f t="shared" si="35"/>
        <v>0.08181670364476325</v>
      </c>
      <c r="Z43" s="8">
        <f t="shared" si="35"/>
        <v>0.08181670364476325</v>
      </c>
      <c r="AA43" s="8">
        <f t="shared" si="35"/>
        <v>0.06192067929461786</v>
      </c>
      <c r="AB43" s="8">
        <f t="shared" si="35"/>
        <v>0.03798171989185118</v>
      </c>
    </row>
    <row r="44" spans="1:28" ht="12" hidden="1">
      <c r="A44" s="2" t="s">
        <v>15</v>
      </c>
      <c r="B44" s="8">
        <f>(B29+B30)*B38*B40</f>
        <v>2.2366800000000002</v>
      </c>
      <c r="C44" s="8">
        <f aca="true" t="shared" si="36" ref="C44:O44">(C29+C30)*C38*C40</f>
        <v>2.2366800000000002</v>
      </c>
      <c r="D44" s="8">
        <f t="shared" si="36"/>
        <v>2.2366800000000002</v>
      </c>
      <c r="E44" s="8">
        <f t="shared" si="36"/>
        <v>2.2366800000000002</v>
      </c>
      <c r="F44" s="8">
        <f t="shared" si="36"/>
        <v>2.2366800000000002</v>
      </c>
      <c r="G44" s="8">
        <f t="shared" si="36"/>
        <v>2.2366800000000002</v>
      </c>
      <c r="H44" s="8">
        <f t="shared" si="36"/>
        <v>2.2366800000000002</v>
      </c>
      <c r="I44" s="8">
        <f t="shared" si="36"/>
        <v>2.2366800000000002</v>
      </c>
      <c r="J44" s="8">
        <f t="shared" si="36"/>
        <v>2.2366800000000002</v>
      </c>
      <c r="K44" s="8">
        <f t="shared" si="36"/>
        <v>2.2366800000000002</v>
      </c>
      <c r="L44" s="8">
        <f t="shared" si="36"/>
        <v>2.2366800000000002</v>
      </c>
      <c r="M44" s="8">
        <f t="shared" si="36"/>
        <v>2.2366800000000002</v>
      </c>
      <c r="N44" s="8">
        <f t="shared" si="36"/>
        <v>2.2366800000000002</v>
      </c>
      <c r="O44" s="8">
        <f t="shared" si="36"/>
        <v>2.2366800000000002</v>
      </c>
      <c r="P44" s="8">
        <f aca="true" t="shared" si="37" ref="P44:AB44">(P29+P30)*P38*P40</f>
        <v>2.2366800000000002</v>
      </c>
      <c r="Q44" s="8">
        <f t="shared" si="37"/>
        <v>2.2366800000000002</v>
      </c>
      <c r="R44" s="8">
        <f t="shared" si="37"/>
        <v>2.2366800000000002</v>
      </c>
      <c r="S44" s="8">
        <f t="shared" si="37"/>
        <v>2.2366800000000002</v>
      </c>
      <c r="T44" s="8">
        <f t="shared" si="37"/>
        <v>2.2366800000000002</v>
      </c>
      <c r="U44" s="8">
        <f t="shared" si="37"/>
        <v>2.2366800000000002</v>
      </c>
      <c r="V44" s="8">
        <f t="shared" si="37"/>
        <v>2.2366800000000002</v>
      </c>
      <c r="W44" s="8">
        <f t="shared" si="37"/>
        <v>2.2366800000000002</v>
      </c>
      <c r="X44" s="8">
        <f t="shared" si="37"/>
        <v>2.2366800000000002</v>
      </c>
      <c r="Y44" s="8">
        <f t="shared" si="37"/>
        <v>2.2366800000000002</v>
      </c>
      <c r="Z44" s="8">
        <f t="shared" si="37"/>
        <v>2.2366800000000002</v>
      </c>
      <c r="AA44" s="8">
        <f t="shared" si="37"/>
        <v>2.2366800000000002</v>
      </c>
      <c r="AB44" s="8">
        <f t="shared" si="37"/>
        <v>2.2366800000000002</v>
      </c>
    </row>
    <row r="45" spans="1:28" ht="12" hidden="1">
      <c r="A45" s="2" t="s">
        <v>17</v>
      </c>
      <c r="B45" s="8">
        <f>(B29+B30)*B40*SIN(B43)</f>
        <v>28.31084301428237</v>
      </c>
      <c r="C45" s="8">
        <f aca="true" t="shared" si="38" ref="C45:O45">(C29+C30)*C40*SIN(C43)</f>
        <v>78.5884281944278</v>
      </c>
      <c r="D45" s="8">
        <f t="shared" si="38"/>
        <v>75.65404475971752</v>
      </c>
      <c r="E45" s="8">
        <f t="shared" si="38"/>
        <v>77.12169150467017</v>
      </c>
      <c r="F45" s="8">
        <f t="shared" si="38"/>
        <v>74.1855047087039</v>
      </c>
      <c r="G45" s="8">
        <f t="shared" si="38"/>
        <v>65.35644825258589</v>
      </c>
      <c r="H45" s="8">
        <f t="shared" si="38"/>
        <v>55.02088898659311</v>
      </c>
      <c r="I45" s="8">
        <f t="shared" si="38"/>
        <v>53.541623992817456</v>
      </c>
      <c r="J45" s="8">
        <f t="shared" si="38"/>
        <v>60.93122977525208</v>
      </c>
      <c r="K45" s="8">
        <f t="shared" si="38"/>
        <v>62.40704902416045</v>
      </c>
      <c r="L45" s="8">
        <f t="shared" si="38"/>
        <v>59.454686950407435</v>
      </c>
      <c r="M45" s="8">
        <f t="shared" si="38"/>
        <v>52.06172165613228</v>
      </c>
      <c r="N45" s="8">
        <f t="shared" si="38"/>
        <v>60.93122977525208</v>
      </c>
      <c r="O45" s="8">
        <f t="shared" si="38"/>
        <v>65.35644825258589</v>
      </c>
      <c r="P45" s="8">
        <f aca="true" t="shared" si="39" ref="P45:AB45">(P29+P30)*P40*SIN(P43)</f>
        <v>65.35644825258589</v>
      </c>
      <c r="Q45" s="8">
        <f t="shared" si="39"/>
        <v>53.541623992817456</v>
      </c>
      <c r="R45" s="8">
        <f t="shared" si="39"/>
        <v>69.77469285162417</v>
      </c>
      <c r="S45" s="8">
        <f t="shared" si="39"/>
        <v>60.93122977525208</v>
      </c>
      <c r="T45" s="8">
        <f t="shared" si="39"/>
        <v>50.581199319648235</v>
      </c>
      <c r="U45" s="8">
        <f t="shared" si="39"/>
        <v>60.93122977525208</v>
      </c>
      <c r="V45" s="8">
        <f t="shared" si="39"/>
        <v>62.40704902416045</v>
      </c>
      <c r="W45" s="8">
        <f t="shared" si="39"/>
        <v>62.40704902416045</v>
      </c>
      <c r="X45" s="8">
        <f t="shared" si="39"/>
        <v>66.82999405201795</v>
      </c>
      <c r="Y45" s="8">
        <f t="shared" si="39"/>
        <v>60.93122977525208</v>
      </c>
      <c r="Z45" s="8">
        <f t="shared" si="39"/>
        <v>60.93122977525208</v>
      </c>
      <c r="AA45" s="8">
        <f t="shared" si="39"/>
        <v>46.13608619125857</v>
      </c>
      <c r="AB45" s="8">
        <f t="shared" si="39"/>
        <v>28.31084301428237</v>
      </c>
    </row>
    <row r="46" spans="1:28" ht="12" hidden="1">
      <c r="A46" s="2" t="s">
        <v>18</v>
      </c>
      <c r="B46" s="8">
        <f>0.5*B36*B37*(B34+B35)^2</f>
        <v>14.657347163526854</v>
      </c>
      <c r="C46" s="8">
        <f aca="true" t="shared" si="40" ref="C46:O46">0.5*C36*C37*(C34+C35)^2</f>
        <v>4.148209456354317</v>
      </c>
      <c r="D46" s="8">
        <f t="shared" si="40"/>
        <v>4.420833697609519</v>
      </c>
      <c r="E46" s="8">
        <f t="shared" si="40"/>
        <v>4.2815283028497335</v>
      </c>
      <c r="F46" s="8">
        <f t="shared" si="40"/>
        <v>4.566440218105951</v>
      </c>
      <c r="G46" s="8">
        <f t="shared" si="40"/>
        <v>5.5921450653716915</v>
      </c>
      <c r="H46" s="8">
        <f t="shared" si="40"/>
        <v>7.207395191946631</v>
      </c>
      <c r="I46" s="8">
        <f t="shared" si="40"/>
        <v>7.48402841102576</v>
      </c>
      <c r="J46" s="8">
        <f t="shared" si="40"/>
        <v>6.220823851306944</v>
      </c>
      <c r="K46" s="8">
        <f t="shared" si="40"/>
        <v>6.0015040375687905</v>
      </c>
      <c r="L46" s="8">
        <f t="shared" si="40"/>
        <v>6.450554838257195</v>
      </c>
      <c r="M46" s="8">
        <f t="shared" si="40"/>
        <v>7.773773724002465</v>
      </c>
      <c r="N46" s="8">
        <f t="shared" si="40"/>
        <v>6.220823851306944</v>
      </c>
      <c r="O46" s="8">
        <f t="shared" si="40"/>
        <v>5.5921450653716915</v>
      </c>
      <c r="P46" s="8">
        <f aca="true" t="shared" si="41" ref="P46:AB46">0.5*P36*P37*(P34+P35)^2</f>
        <v>5.5921450653716915</v>
      </c>
      <c r="Q46" s="8">
        <f t="shared" si="41"/>
        <v>7.48402841102576</v>
      </c>
      <c r="R46" s="8">
        <f t="shared" si="41"/>
        <v>5.0444610961284715</v>
      </c>
      <c r="S46" s="8">
        <f t="shared" si="41"/>
        <v>6.220823851306944</v>
      </c>
      <c r="T46" s="8">
        <f t="shared" si="41"/>
        <v>8.077208664297107</v>
      </c>
      <c r="U46" s="8">
        <f t="shared" si="41"/>
        <v>6.220823851306944</v>
      </c>
      <c r="V46" s="8">
        <f t="shared" si="41"/>
        <v>6.0015040375687905</v>
      </c>
      <c r="W46" s="8">
        <f t="shared" si="41"/>
        <v>6.0015040375687905</v>
      </c>
      <c r="X46" s="8">
        <f t="shared" si="41"/>
        <v>5.401174551916262</v>
      </c>
      <c r="Y46" s="8">
        <f t="shared" si="41"/>
        <v>6.220823851306944</v>
      </c>
      <c r="Z46" s="8">
        <f t="shared" si="41"/>
        <v>6.220823851306944</v>
      </c>
      <c r="AA46" s="8">
        <f t="shared" si="41"/>
        <v>9.075522451111993</v>
      </c>
      <c r="AB46" s="8">
        <f t="shared" si="41"/>
        <v>14.657347163526854</v>
      </c>
    </row>
    <row r="47" spans="1:28" ht="12" hidden="1">
      <c r="A47" s="2" t="s">
        <v>19</v>
      </c>
      <c r="B47" s="8">
        <f>0.05*(B44+B45+B46)</f>
        <v>2.2602435088904613</v>
      </c>
      <c r="C47" s="8">
        <f aca="true" t="shared" si="42" ref="C47:O47">0.05*(C44+C45+C46)</f>
        <v>4.248665882539107</v>
      </c>
      <c r="D47" s="8">
        <f t="shared" si="42"/>
        <v>4.115577922866353</v>
      </c>
      <c r="E47" s="8">
        <f t="shared" si="42"/>
        <v>4.181994990375996</v>
      </c>
      <c r="F47" s="8">
        <f t="shared" si="42"/>
        <v>4.049431246340493</v>
      </c>
      <c r="G47" s="8">
        <f t="shared" si="42"/>
        <v>3.65926366589788</v>
      </c>
      <c r="H47" s="8">
        <f t="shared" si="42"/>
        <v>3.2232482089269867</v>
      </c>
      <c r="I47" s="8">
        <f t="shared" si="42"/>
        <v>3.163116620192161</v>
      </c>
      <c r="J47" s="8">
        <f t="shared" si="42"/>
        <v>3.469436681327951</v>
      </c>
      <c r="K47" s="8">
        <f t="shared" si="42"/>
        <v>3.5322616530864623</v>
      </c>
      <c r="L47" s="8">
        <f t="shared" si="42"/>
        <v>3.4070960894332316</v>
      </c>
      <c r="M47" s="8">
        <f t="shared" si="42"/>
        <v>3.1036087690067373</v>
      </c>
      <c r="N47" s="8">
        <f t="shared" si="42"/>
        <v>3.469436681327951</v>
      </c>
      <c r="O47" s="8">
        <f t="shared" si="42"/>
        <v>3.65926366589788</v>
      </c>
      <c r="P47" s="8">
        <f aca="true" t="shared" si="43" ref="P47:AB47">0.05*(P44+P45+P46)</f>
        <v>3.65926366589788</v>
      </c>
      <c r="Q47" s="8">
        <f t="shared" si="43"/>
        <v>3.163116620192161</v>
      </c>
      <c r="R47" s="8">
        <f t="shared" si="43"/>
        <v>3.8527916973876324</v>
      </c>
      <c r="S47" s="8">
        <f t="shared" si="43"/>
        <v>3.469436681327951</v>
      </c>
      <c r="T47" s="8">
        <f t="shared" si="43"/>
        <v>3.0447543991972674</v>
      </c>
      <c r="U47" s="8">
        <f t="shared" si="43"/>
        <v>3.469436681327951</v>
      </c>
      <c r="V47" s="8">
        <f t="shared" si="43"/>
        <v>3.5322616530864623</v>
      </c>
      <c r="W47" s="8">
        <f t="shared" si="43"/>
        <v>3.5322616530864623</v>
      </c>
      <c r="X47" s="8">
        <f t="shared" si="43"/>
        <v>3.7233924301967107</v>
      </c>
      <c r="Y47" s="8">
        <f t="shared" si="43"/>
        <v>3.469436681327951</v>
      </c>
      <c r="Z47" s="8">
        <f t="shared" si="43"/>
        <v>3.469436681327951</v>
      </c>
      <c r="AA47" s="8">
        <f t="shared" si="43"/>
        <v>2.8724144321185285</v>
      </c>
      <c r="AB47" s="8">
        <f t="shared" si="43"/>
        <v>2.2602435088904613</v>
      </c>
    </row>
    <row r="48" spans="1:28" ht="12" hidden="1">
      <c r="A48" s="2" t="s">
        <v>20</v>
      </c>
      <c r="B48" s="11">
        <f>SUM(B44:B47)</f>
        <v>47.46511368669969</v>
      </c>
      <c r="C48" s="11">
        <f aca="true" t="shared" si="44" ref="C48:O48">SUM(C44:C47)</f>
        <v>89.22198353332124</v>
      </c>
      <c r="D48" s="11">
        <f t="shared" si="44"/>
        <v>86.4271363801934</v>
      </c>
      <c r="E48" s="11">
        <f t="shared" si="44"/>
        <v>87.82189479789591</v>
      </c>
      <c r="F48" s="11">
        <f t="shared" si="44"/>
        <v>85.03805617315035</v>
      </c>
      <c r="G48" s="11">
        <f t="shared" si="44"/>
        <v>76.84453698385548</v>
      </c>
      <c r="H48" s="11">
        <f t="shared" si="44"/>
        <v>67.68821238746672</v>
      </c>
      <c r="I48" s="11">
        <f t="shared" si="44"/>
        <v>66.42544902403537</v>
      </c>
      <c r="J48" s="11">
        <f t="shared" si="44"/>
        <v>72.85817030788697</v>
      </c>
      <c r="K48" s="11">
        <f t="shared" si="44"/>
        <v>74.17749471481571</v>
      </c>
      <c r="L48" s="11">
        <f t="shared" si="44"/>
        <v>71.54901787809786</v>
      </c>
      <c r="M48" s="11">
        <f t="shared" si="44"/>
        <v>65.17578414914148</v>
      </c>
      <c r="N48" s="11">
        <f t="shared" si="44"/>
        <v>72.85817030788697</v>
      </c>
      <c r="O48" s="11">
        <f t="shared" si="44"/>
        <v>76.84453698385548</v>
      </c>
      <c r="P48" s="11">
        <f aca="true" t="shared" si="45" ref="P48:AB48">SUM(P44:P47)</f>
        <v>76.84453698385548</v>
      </c>
      <c r="Q48" s="11">
        <f t="shared" si="45"/>
        <v>66.42544902403537</v>
      </c>
      <c r="R48" s="11">
        <f t="shared" si="45"/>
        <v>80.90862564514028</v>
      </c>
      <c r="S48" s="11">
        <f t="shared" si="45"/>
        <v>72.85817030788697</v>
      </c>
      <c r="T48" s="11">
        <f t="shared" si="45"/>
        <v>63.93984238314261</v>
      </c>
      <c r="U48" s="11">
        <f t="shared" si="45"/>
        <v>72.85817030788697</v>
      </c>
      <c r="V48" s="11">
        <f t="shared" si="45"/>
        <v>74.17749471481571</v>
      </c>
      <c r="W48" s="11">
        <f t="shared" si="45"/>
        <v>74.17749471481571</v>
      </c>
      <c r="X48" s="11">
        <f t="shared" si="45"/>
        <v>78.19124103413093</v>
      </c>
      <c r="Y48" s="11">
        <f t="shared" si="45"/>
        <v>72.85817030788697</v>
      </c>
      <c r="Z48" s="11">
        <f t="shared" si="45"/>
        <v>72.85817030788697</v>
      </c>
      <c r="AA48" s="11">
        <f t="shared" si="45"/>
        <v>60.32070307448909</v>
      </c>
      <c r="AB48" s="11">
        <f t="shared" si="45"/>
        <v>47.46511368669969</v>
      </c>
    </row>
    <row r="49" spans="1:28" ht="12">
      <c r="A49" s="2" t="s">
        <v>23</v>
      </c>
      <c r="B49" s="8">
        <f>B44*B$34</f>
        <v>15.833196670728352</v>
      </c>
      <c r="C49" s="8">
        <f aca="true" t="shared" si="46" ref="C49:O49">C44*C$34</f>
        <v>8.423086443929286</v>
      </c>
      <c r="D49" s="8">
        <f t="shared" si="46"/>
        <v>8.695468940380486</v>
      </c>
      <c r="E49" s="8">
        <f t="shared" si="46"/>
        <v>8.557370365664276</v>
      </c>
      <c r="F49" s="8">
        <f t="shared" si="46"/>
        <v>8.837507744412484</v>
      </c>
      <c r="G49" s="8">
        <f t="shared" si="46"/>
        <v>9.77980360735195</v>
      </c>
      <c r="H49" s="8">
        <f t="shared" si="46"/>
        <v>11.102737884375772</v>
      </c>
      <c r="I49" s="8">
        <f t="shared" si="46"/>
        <v>11.313803535269571</v>
      </c>
      <c r="J49" s="8">
        <f t="shared" si="46"/>
        <v>10.314896418949004</v>
      </c>
      <c r="K49" s="8">
        <f t="shared" si="46"/>
        <v>10.13143518649863</v>
      </c>
      <c r="L49" s="8">
        <f t="shared" si="46"/>
        <v>10.503630969196742</v>
      </c>
      <c r="M49" s="8">
        <f t="shared" si="46"/>
        <v>11.530731694463233</v>
      </c>
      <c r="N49" s="8">
        <f t="shared" si="46"/>
        <v>10.314896418949004</v>
      </c>
      <c r="O49" s="8">
        <f t="shared" si="46"/>
        <v>9.77980360735195</v>
      </c>
      <c r="P49" s="8">
        <f aca="true" t="shared" si="47" ref="P49:AB49">P44*P$34</f>
        <v>9.77980360735195</v>
      </c>
      <c r="Q49" s="8">
        <f t="shared" si="47"/>
        <v>11.313803535269571</v>
      </c>
      <c r="R49" s="8">
        <f t="shared" si="47"/>
        <v>9.288558222409257</v>
      </c>
      <c r="S49" s="8">
        <f t="shared" si="47"/>
        <v>10.314896418949004</v>
      </c>
      <c r="T49" s="8">
        <f t="shared" si="47"/>
        <v>11.75361796322062</v>
      </c>
      <c r="U49" s="8">
        <f t="shared" si="47"/>
        <v>10.314896418949004</v>
      </c>
      <c r="V49" s="8">
        <f t="shared" si="47"/>
        <v>10.13143518649863</v>
      </c>
      <c r="W49" s="8">
        <f t="shared" si="47"/>
        <v>10.13143518649863</v>
      </c>
      <c r="X49" s="8">
        <f t="shared" si="47"/>
        <v>9.611364010349387</v>
      </c>
      <c r="Y49" s="8">
        <f t="shared" si="47"/>
        <v>10.314896418949004</v>
      </c>
      <c r="Z49" s="8">
        <f t="shared" si="47"/>
        <v>10.314896418949004</v>
      </c>
      <c r="AA49" s="8">
        <f t="shared" si="47"/>
        <v>12.45881499544119</v>
      </c>
      <c r="AB49" s="8">
        <f t="shared" si="47"/>
        <v>15.833196670728352</v>
      </c>
    </row>
    <row r="50" spans="1:28" ht="12">
      <c r="A50" s="2" t="s">
        <v>25</v>
      </c>
      <c r="B50" s="10">
        <f>B45*B$34</f>
        <v>200.40915345925595</v>
      </c>
      <c r="C50" s="10">
        <f aca="true" t="shared" si="48" ref="C50:O50">C45*C$34</f>
        <v>295.9552212092006</v>
      </c>
      <c r="D50" s="10">
        <f t="shared" si="48"/>
        <v>294.11779799626174</v>
      </c>
      <c r="E50" s="10">
        <f t="shared" si="48"/>
        <v>295.0618226263778</v>
      </c>
      <c r="F50" s="10">
        <f t="shared" si="48"/>
        <v>293.11970080043614</v>
      </c>
      <c r="G50" s="10">
        <f t="shared" si="48"/>
        <v>285.76874134178803</v>
      </c>
      <c r="H50" s="10">
        <f t="shared" si="48"/>
        <v>273.1202087842163</v>
      </c>
      <c r="I50" s="10">
        <f t="shared" si="48"/>
        <v>270.8297185176298</v>
      </c>
      <c r="J50" s="10">
        <f t="shared" si="48"/>
        <v>280.9965322759208</v>
      </c>
      <c r="K50" s="10">
        <f t="shared" si="48"/>
        <v>282.6836974305328</v>
      </c>
      <c r="L50" s="10">
        <f t="shared" si="48"/>
        <v>279.2040395211639</v>
      </c>
      <c r="M50" s="10">
        <f t="shared" si="48"/>
        <v>268.3932185063073</v>
      </c>
      <c r="N50" s="10">
        <f t="shared" si="48"/>
        <v>280.9965322759208</v>
      </c>
      <c r="O50" s="10">
        <f t="shared" si="48"/>
        <v>285.76874134178803</v>
      </c>
      <c r="P50" s="10">
        <f aca="true" t="shared" si="49" ref="P50:AB50">P45*P$34</f>
        <v>285.76874134178803</v>
      </c>
      <c r="Q50" s="10">
        <f t="shared" si="49"/>
        <v>270.8297185176298</v>
      </c>
      <c r="R50" s="10">
        <f t="shared" si="49"/>
        <v>289.7626379289992</v>
      </c>
      <c r="S50" s="10">
        <f t="shared" si="49"/>
        <v>280.9965322759208</v>
      </c>
      <c r="T50" s="10">
        <f t="shared" si="49"/>
        <v>265.8011396018474</v>
      </c>
      <c r="U50" s="10">
        <f t="shared" si="49"/>
        <v>280.9965322759208</v>
      </c>
      <c r="V50" s="10">
        <f t="shared" si="49"/>
        <v>282.6836974305328</v>
      </c>
      <c r="W50" s="10">
        <f t="shared" si="49"/>
        <v>282.6836974305328</v>
      </c>
      <c r="X50" s="10">
        <f t="shared" si="49"/>
        <v>287.1789436322714</v>
      </c>
      <c r="Y50" s="10">
        <f t="shared" si="49"/>
        <v>280.9965322759208</v>
      </c>
      <c r="Z50" s="10">
        <f t="shared" si="49"/>
        <v>280.9965322759208</v>
      </c>
      <c r="AA50" s="10">
        <f t="shared" si="49"/>
        <v>256.98846615100035</v>
      </c>
      <c r="AB50" s="10">
        <f t="shared" si="49"/>
        <v>200.40915345925595</v>
      </c>
    </row>
    <row r="51" spans="1:28" ht="12">
      <c r="A51" s="2" t="s">
        <v>24</v>
      </c>
      <c r="B51" s="10">
        <f>B46*B$34</f>
        <v>103.75764987001405</v>
      </c>
      <c r="C51" s="10">
        <f aca="true" t="shared" si="50" ref="C51:O51">C46*C$34</f>
        <v>15.621692346870054</v>
      </c>
      <c r="D51" s="10">
        <f t="shared" si="50"/>
        <v>17.186733063357735</v>
      </c>
      <c r="E51" s="10">
        <f t="shared" si="50"/>
        <v>16.380807007957852</v>
      </c>
      <c r="F51" s="10">
        <f t="shared" si="50"/>
        <v>18.042791455151374</v>
      </c>
      <c r="G51" s="10">
        <f t="shared" si="50"/>
        <v>24.451455050859966</v>
      </c>
      <c r="H51" s="10">
        <f t="shared" si="50"/>
        <v>35.777053331408</v>
      </c>
      <c r="I51" s="10">
        <f t="shared" si="50"/>
        <v>37.85647794710068</v>
      </c>
      <c r="J51" s="10">
        <f t="shared" si="50"/>
        <v>28.688571305130168</v>
      </c>
      <c r="K51" s="10">
        <f t="shared" si="50"/>
        <v>27.18486738296852</v>
      </c>
      <c r="L51" s="10">
        <f t="shared" si="50"/>
        <v>30.29232950963935</v>
      </c>
      <c r="M51" s="10">
        <f t="shared" si="50"/>
        <v>40.07604979922953</v>
      </c>
      <c r="N51" s="10">
        <f t="shared" si="50"/>
        <v>28.688571305130168</v>
      </c>
      <c r="O51" s="10">
        <f t="shared" si="50"/>
        <v>24.451455050859966</v>
      </c>
      <c r="P51" s="10">
        <f aca="true" t="shared" si="51" ref="P51:AB51">P46*P$34</f>
        <v>24.451455050859966</v>
      </c>
      <c r="Q51" s="10">
        <f t="shared" si="51"/>
        <v>37.85647794710068</v>
      </c>
      <c r="R51" s="10">
        <f t="shared" si="51"/>
        <v>20.948803848591538</v>
      </c>
      <c r="S51" s="10">
        <f t="shared" si="51"/>
        <v>28.688571305130168</v>
      </c>
      <c r="T51" s="10">
        <f t="shared" si="51"/>
        <v>42.44524243493199</v>
      </c>
      <c r="U51" s="10">
        <f t="shared" si="51"/>
        <v>28.688571305130168</v>
      </c>
      <c r="V51" s="10">
        <f t="shared" si="51"/>
        <v>27.18486738296852</v>
      </c>
      <c r="W51" s="10">
        <f t="shared" si="51"/>
        <v>27.18486738296852</v>
      </c>
      <c r="X51" s="10">
        <f t="shared" si="51"/>
        <v>23.20969235737921</v>
      </c>
      <c r="Y51" s="10">
        <f t="shared" si="51"/>
        <v>28.688571305130168</v>
      </c>
      <c r="Z51" s="10">
        <f t="shared" si="51"/>
        <v>28.688571305130168</v>
      </c>
      <c r="AA51" s="10">
        <f t="shared" si="51"/>
        <v>50.55271885355852</v>
      </c>
      <c r="AB51" s="10">
        <f t="shared" si="51"/>
        <v>103.75764987001405</v>
      </c>
    </row>
    <row r="52" spans="1:28" ht="12">
      <c r="A52" s="2" t="s">
        <v>26</v>
      </c>
      <c r="B52" s="10">
        <f>B47*B$34</f>
        <v>15.999999999999918</v>
      </c>
      <c r="C52" s="10">
        <f aca="true" t="shared" si="52" ref="C52:O52">C47*C$34</f>
        <v>16</v>
      </c>
      <c r="D52" s="10">
        <f t="shared" si="52"/>
        <v>16.000000000000004</v>
      </c>
      <c r="E52" s="10">
        <f t="shared" si="52"/>
        <v>16</v>
      </c>
      <c r="F52" s="10">
        <f t="shared" si="52"/>
        <v>16</v>
      </c>
      <c r="G52" s="10">
        <f t="shared" si="52"/>
        <v>16.000000000000004</v>
      </c>
      <c r="H52" s="10">
        <f t="shared" si="52"/>
        <v>16</v>
      </c>
      <c r="I52" s="10">
        <f t="shared" si="52"/>
        <v>16.000000000000004</v>
      </c>
      <c r="J52" s="10">
        <f t="shared" si="52"/>
        <v>15.999999999999998</v>
      </c>
      <c r="K52" s="10">
        <f t="shared" si="52"/>
        <v>15.999999999999998</v>
      </c>
      <c r="L52" s="10">
        <f t="shared" si="52"/>
        <v>16</v>
      </c>
      <c r="M52" s="10">
        <f t="shared" si="52"/>
        <v>16</v>
      </c>
      <c r="N52" s="10">
        <f t="shared" si="52"/>
        <v>15.999999999999998</v>
      </c>
      <c r="O52" s="10">
        <f t="shared" si="52"/>
        <v>16.000000000000004</v>
      </c>
      <c r="P52" s="10">
        <f aca="true" t="shared" si="53" ref="P52:AB52">P47*P$34</f>
        <v>16.000000000000004</v>
      </c>
      <c r="Q52" s="10">
        <f t="shared" si="53"/>
        <v>16.000000000000004</v>
      </c>
      <c r="R52" s="10">
        <f t="shared" si="53"/>
        <v>16.000000000000004</v>
      </c>
      <c r="S52" s="10">
        <f t="shared" si="53"/>
        <v>15.999999999999998</v>
      </c>
      <c r="T52" s="10">
        <f t="shared" si="53"/>
        <v>16.000000000000004</v>
      </c>
      <c r="U52" s="10">
        <f t="shared" si="53"/>
        <v>15.999999999999998</v>
      </c>
      <c r="V52" s="10">
        <f t="shared" si="53"/>
        <v>15.999999999999998</v>
      </c>
      <c r="W52" s="10">
        <f t="shared" si="53"/>
        <v>15.999999999999998</v>
      </c>
      <c r="X52" s="10">
        <f t="shared" si="53"/>
        <v>16</v>
      </c>
      <c r="Y52" s="10">
        <f t="shared" si="53"/>
        <v>15.999999999999998</v>
      </c>
      <c r="Z52" s="10">
        <f t="shared" si="53"/>
        <v>15.999999999999998</v>
      </c>
      <c r="AA52" s="10">
        <f t="shared" si="53"/>
        <v>16.000000000000004</v>
      </c>
      <c r="AB52" s="10">
        <f t="shared" si="53"/>
        <v>15.999999999999918</v>
      </c>
    </row>
    <row r="53" spans="1:28" ht="12">
      <c r="A53" s="2" t="s">
        <v>27</v>
      </c>
      <c r="B53" s="10">
        <f>B3</f>
        <v>336</v>
      </c>
      <c r="C53" s="10">
        <f aca="true" t="shared" si="54" ref="C53:K53">B53</f>
        <v>336</v>
      </c>
      <c r="D53" s="10">
        <f t="shared" si="54"/>
        <v>336</v>
      </c>
      <c r="E53" s="10">
        <f t="shared" si="54"/>
        <v>336</v>
      </c>
      <c r="F53" s="10">
        <f t="shared" si="54"/>
        <v>336</v>
      </c>
      <c r="G53" s="10">
        <f t="shared" si="54"/>
        <v>336</v>
      </c>
      <c r="H53" s="10">
        <f t="shared" si="54"/>
        <v>336</v>
      </c>
      <c r="I53" s="10">
        <f t="shared" si="54"/>
        <v>336</v>
      </c>
      <c r="J53" s="10">
        <f t="shared" si="54"/>
        <v>336</v>
      </c>
      <c r="K53" s="10">
        <f t="shared" si="54"/>
        <v>336</v>
      </c>
      <c r="L53" s="10">
        <f aca="true" t="shared" si="55" ref="L53:AB53">K53</f>
        <v>336</v>
      </c>
      <c r="M53" s="10">
        <f t="shared" si="55"/>
        <v>336</v>
      </c>
      <c r="N53" s="10">
        <f t="shared" si="55"/>
        <v>336</v>
      </c>
      <c r="O53" s="10">
        <f t="shared" si="55"/>
        <v>336</v>
      </c>
      <c r="P53" s="10">
        <f t="shared" si="55"/>
        <v>336</v>
      </c>
      <c r="Q53" s="10">
        <f t="shared" si="55"/>
        <v>336</v>
      </c>
      <c r="R53" s="10">
        <f t="shared" si="55"/>
        <v>336</v>
      </c>
      <c r="S53" s="10">
        <f t="shared" si="55"/>
        <v>336</v>
      </c>
      <c r="T53" s="10">
        <f t="shared" si="55"/>
        <v>336</v>
      </c>
      <c r="U53" s="10">
        <f t="shared" si="55"/>
        <v>336</v>
      </c>
      <c r="V53" s="10">
        <f t="shared" si="55"/>
        <v>336</v>
      </c>
      <c r="W53" s="10">
        <f t="shared" si="55"/>
        <v>336</v>
      </c>
      <c r="X53" s="10">
        <f t="shared" si="55"/>
        <v>336</v>
      </c>
      <c r="Y53" s="10">
        <f t="shared" si="55"/>
        <v>336</v>
      </c>
      <c r="Z53" s="10">
        <f t="shared" si="55"/>
        <v>336</v>
      </c>
      <c r="AA53" s="10">
        <f t="shared" si="55"/>
        <v>336</v>
      </c>
      <c r="AB53" s="10">
        <f t="shared" si="55"/>
        <v>336</v>
      </c>
    </row>
    <row r="54" spans="1:28" ht="12" hidden="1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2" hidden="1">
      <c r="A55" s="12" t="s">
        <v>21</v>
      </c>
      <c r="B55" s="11">
        <f>B48*B27*1000</f>
        <v>23732.556843349845</v>
      </c>
      <c r="C55" s="11">
        <f aca="true" t="shared" si="56" ref="C55:O55">C48*C27*1000</f>
        <v>44610.99176666062</v>
      </c>
      <c r="D55" s="11">
        <f t="shared" si="56"/>
        <v>43213.5681900967</v>
      </c>
      <c r="E55" s="11">
        <f t="shared" si="56"/>
        <v>43910.94739894795</v>
      </c>
      <c r="F55" s="11">
        <f t="shared" si="56"/>
        <v>42519.02808657518</v>
      </c>
      <c r="G55" s="11">
        <f t="shared" si="56"/>
        <v>38422.26849192774</v>
      </c>
      <c r="H55" s="11">
        <f t="shared" si="56"/>
        <v>33844.10619373336</v>
      </c>
      <c r="I55" s="11">
        <f t="shared" si="56"/>
        <v>33212.72451201769</v>
      </c>
      <c r="J55" s="11">
        <f t="shared" si="56"/>
        <v>36429.08515394348</v>
      </c>
      <c r="K55" s="11">
        <f t="shared" si="56"/>
        <v>37088.747357407854</v>
      </c>
      <c r="L55" s="11">
        <f t="shared" si="56"/>
        <v>35774.50893904893</v>
      </c>
      <c r="M55" s="11">
        <f t="shared" si="56"/>
        <v>32587.89207457074</v>
      </c>
      <c r="N55" s="11">
        <f t="shared" si="56"/>
        <v>36429.08515394348</v>
      </c>
      <c r="O55" s="11">
        <f t="shared" si="56"/>
        <v>38422.26849192774</v>
      </c>
      <c r="P55" s="11">
        <f aca="true" t="shared" si="57" ref="P55:AB55">P48*P27*1000</f>
        <v>38422.26849192774</v>
      </c>
      <c r="Q55" s="11">
        <f t="shared" si="57"/>
        <v>33212.72451201769</v>
      </c>
      <c r="R55" s="11">
        <f t="shared" si="57"/>
        <v>40454.31282257014</v>
      </c>
      <c r="S55" s="11">
        <f t="shared" si="57"/>
        <v>36429.08515394348</v>
      </c>
      <c r="T55" s="11">
        <f t="shared" si="57"/>
        <v>31969.921191571306</v>
      </c>
      <c r="U55" s="11">
        <f t="shared" si="57"/>
        <v>36429.08515394348</v>
      </c>
      <c r="V55" s="11">
        <f t="shared" si="57"/>
        <v>37088.747357407854</v>
      </c>
      <c r="W55" s="11">
        <f t="shared" si="57"/>
        <v>37088.747357407854</v>
      </c>
      <c r="X55" s="11">
        <f t="shared" si="57"/>
        <v>39095.620517065465</v>
      </c>
      <c r="Y55" s="11">
        <f t="shared" si="57"/>
        <v>36429.08515394348</v>
      </c>
      <c r="Z55" s="11">
        <f t="shared" si="57"/>
        <v>36429.08515394348</v>
      </c>
      <c r="AA55" s="11">
        <f t="shared" si="57"/>
        <v>30160.351537244544</v>
      </c>
      <c r="AB55" s="11">
        <f t="shared" si="57"/>
        <v>23732.556843349845</v>
      </c>
    </row>
    <row r="56" spans="1:28" ht="12">
      <c r="A56" s="2" t="s">
        <v>29</v>
      </c>
      <c r="B56" s="8">
        <f>B53/B30</f>
        <v>5.014925373134329</v>
      </c>
      <c r="C56" s="8">
        <f aca="true" t="shared" si="58" ref="C56:O56">C53/C30</f>
        <v>5.014925373134329</v>
      </c>
      <c r="D56" s="8">
        <f t="shared" si="58"/>
        <v>5.014925373134329</v>
      </c>
      <c r="E56" s="8">
        <f t="shared" si="58"/>
        <v>5.014925373134329</v>
      </c>
      <c r="F56" s="8">
        <f t="shared" si="58"/>
        <v>5.014925373134329</v>
      </c>
      <c r="G56" s="8">
        <f t="shared" si="58"/>
        <v>5.014925373134329</v>
      </c>
      <c r="H56" s="8">
        <f t="shared" si="58"/>
        <v>5.014925373134329</v>
      </c>
      <c r="I56" s="8">
        <f t="shared" si="58"/>
        <v>5.014925373134329</v>
      </c>
      <c r="J56" s="8">
        <f t="shared" si="58"/>
        <v>5.014925373134329</v>
      </c>
      <c r="K56" s="8">
        <f t="shared" si="58"/>
        <v>5.014925373134329</v>
      </c>
      <c r="L56" s="8">
        <f t="shared" si="58"/>
        <v>5.014925373134329</v>
      </c>
      <c r="M56" s="8">
        <f t="shared" si="58"/>
        <v>5.014925373134329</v>
      </c>
      <c r="N56" s="8">
        <f t="shared" si="58"/>
        <v>5.014925373134329</v>
      </c>
      <c r="O56" s="8">
        <f t="shared" si="58"/>
        <v>5.014925373134329</v>
      </c>
      <c r="P56" s="8">
        <f aca="true" t="shared" si="59" ref="P56:AB56">P53/P30</f>
        <v>5.014925373134329</v>
      </c>
      <c r="Q56" s="8">
        <f t="shared" si="59"/>
        <v>5.014925373134329</v>
      </c>
      <c r="R56" s="8">
        <f t="shared" si="59"/>
        <v>5.014925373134329</v>
      </c>
      <c r="S56" s="8">
        <f t="shared" si="59"/>
        <v>5.014925373134329</v>
      </c>
      <c r="T56" s="8">
        <f t="shared" si="59"/>
        <v>5.014925373134329</v>
      </c>
      <c r="U56" s="8">
        <f t="shared" si="59"/>
        <v>5.014925373134329</v>
      </c>
      <c r="V56" s="8">
        <f t="shared" si="59"/>
        <v>5.014925373134329</v>
      </c>
      <c r="W56" s="8">
        <f t="shared" si="59"/>
        <v>5.014925373134329</v>
      </c>
      <c r="X56" s="8">
        <f t="shared" si="59"/>
        <v>5.014925373134329</v>
      </c>
      <c r="Y56" s="8">
        <f t="shared" si="59"/>
        <v>5.014925373134329</v>
      </c>
      <c r="Z56" s="8">
        <f t="shared" si="59"/>
        <v>5.014925373134329</v>
      </c>
      <c r="AA56" s="8">
        <f t="shared" si="59"/>
        <v>5.014925373134329</v>
      </c>
      <c r="AB56" s="8">
        <f t="shared" si="59"/>
        <v>5.014925373134329</v>
      </c>
    </row>
    <row r="57" spans="3:4" ht="12">
      <c r="C57" s="12"/>
      <c r="D57" s="13"/>
    </row>
  </sheetData>
  <sheetProtection password="CD48" sheet="1" objects="1" scenarios="1"/>
  <conditionalFormatting sqref="B10:AB19">
    <cfRule type="cellIs" priority="1" dxfId="1" operator="between" stopIfTrue="1">
      <formula>$B$4*0.95</formula>
      <formula>$B$4*1.05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Witter</dc:creator>
  <cp:keywords/>
  <dc:description/>
  <cp:lastModifiedBy>null</cp:lastModifiedBy>
  <dcterms:created xsi:type="dcterms:W3CDTF">2007-08-20T10:12:03Z</dcterms:created>
  <dcterms:modified xsi:type="dcterms:W3CDTF">2009-02-03T07:39:00Z</dcterms:modified>
  <cp:category/>
  <cp:version/>
  <cp:contentType/>
  <cp:contentStatus/>
</cp:coreProperties>
</file>